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Eichinger\Veröffentlichung\Gas\"/>
    </mc:Choice>
  </mc:AlternateContent>
  <bookViews>
    <workbookView xWindow="0" yWindow="0" windowWidth="18870" windowHeight="9915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 iterate="1" calcOnSave="0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N21" i="18"/>
  <c r="F21" i="18"/>
  <c r="M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L21" i="18"/>
  <c r="E31" i="18"/>
  <c r="D66" i="18"/>
  <c r="K65" i="18" s="1"/>
  <c r="L65" i="18"/>
  <c r="M65" i="18"/>
  <c r="K55" i="18"/>
  <c r="L55" i="18"/>
  <c r="F55" i="18"/>
  <c r="H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55" i="18" l="1"/>
  <c r="G55" i="18"/>
  <c r="E55" i="18" s="1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<sst xmlns="http://schemas.openxmlformats.org/spreadsheetml/2006/main" count="1370" uniqueCount="679">
  <si>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</si>
  <si>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</si>
  <si>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</si>
  <si>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</si>
  <si>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</si>
  <si>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</si>
  <si>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</si>
  <si>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</si>
  <si>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</si>
  <si>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</si>
  <si>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</si>
  <si>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</si>
  <si>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</si>
  <si>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</si>
  <si>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</si>
  <si>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</si>
  <si>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</si>
  <si>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</si>
  <si>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</si>
  <si>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</si>
  <si>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</si>
  <si>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</si>
  <si>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</si>
  <si>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</si>
  <si>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</si>
  <si>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</si>
  <si>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</si>
  <si>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</si>
  <si>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</si>
  <si>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</si>
  <si>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</si>
  <si>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</si>
  <si>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</si>
  <si>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</si>
  <si>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</si>
  <si>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</si>
  <si>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</si>
  <si>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</si>
  <si>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</si>
  <si>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</si>
  <si>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</si>
  <si>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</si>
  <si>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</si>
  <si>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</si>
  <si>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</si>
  <si>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</si>
  <si>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</si>
  <si>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</si>
  <si>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</si>
  <si>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</si>
  <si>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</si>
  <si>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</si>
  <si>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</si>
  <si>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</si>
  <si>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</si>
  <si>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</si>
  <si>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</si>
  <si>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</si>
  <si>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</si>
  <si>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</si>
  <si>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</si>
  <si>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</si>
  <si>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</si>
  <si>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</si>
  <si>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</si>
  <si>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</si>
  <si>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</si>
  <si>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</si>
  <si>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</si>
  <si>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</si>
  <si>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</si>
  <si>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</si>
  <si>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</si>
  <si>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</si>
  <si>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</si>
  <si>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</si>
  <si>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</si>
  <si>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</si>
  <si>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</si>
  <si>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</si>
  <si>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</si>
  <si>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</si>
  <si>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</si>
  <si>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</si>
  <si>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</si>
  <si>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</si>
  <si>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</si>
  <si>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</si>
  <si>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</si>
  <si>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</si>
  <si>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</si>
  <si>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</si>
  <si>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</si>
  <si>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</si>
  <si>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</si>
  <si>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</si>
  <si>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</si>
  <si>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</si>
  <si>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</si>
  <si>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</si>
  <si>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</si>
  <si>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</si>
  <si>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</si>
  <si>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</si>
  <si>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</si>
  <si>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</si>
  <si>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</si>
  <si>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</si>
  <si>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</si>
  <si>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</si>
  <si>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</si>
  <si>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</si>
  <si>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</si>
  <si>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</si>
  <si>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</si>
  <si>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</si>
  <si>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</si>
  <si>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</si>
  <si>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</si>
  <si>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</si>
  <si>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</si>
  <si>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</si>
  <si>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</si>
  <si>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</si>
  <si>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</si>
  <si>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</si>
  <si>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</si>
  <si>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</si>
  <si>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</si>
  <si>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</si>
  <si>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</si>
  <si>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</si>
  <si>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</si>
  <si>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</si>
  <si>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</si>
  <si>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</si>
  <si>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</si>
  <si>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</si>
  <si>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</si>
  <si>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</si>
  <si>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</si>
  <si>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</si>
  <si>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</si>
  <si>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</si>
  <si>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</si>
  <si>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</si>
  <si>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</si>
  <si>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</si>
  <si>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</si>
  <si>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</si>
  <si>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</si>
  <si>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</si>
  <si>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</si>
  <si>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</si>
  <si>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</si>
  <si>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</si>
  <si>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</si>
  <si>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</si>
  <si>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</si>
  <si>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</si>
  <si>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</si>
  <si>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</si>
  <si>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</si>
  <si>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</si>
  <si>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</si>
  <si>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</si>
  <si>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</si>
  <si>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</si>
  <si>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</si>
  <si>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</si>
  <si>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</si>
  <si>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</si>
  <si>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</si>
  <si>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</si>
  <si>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</si>
  <si>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</si>
  <si>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</si>
  <si>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</si>
  <si>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</si>
  <si>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</si>
  <si>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</si>
  <si>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</si>
  <si>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</si>
  <si>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</si>
  <si>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</si>
  <si>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</si>
  <si>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</si>
  <si>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</si>
  <si>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</si>
  <si>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</si>
  <si>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</si>
  <si>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</si>
  <si>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</si>
  <si>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</si>
  <si>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</si>
  <si>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</si>
  <si>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</si>
  <si>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</si>
  <si>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</si>
  <si>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</si>
  <si>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</si>
  <si>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</si>
  <si>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</si>
  <si>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</si>
  <si>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</si>
  <si>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</si>
  <si>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</si>
  <si>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</si>
  <si>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</si>
  <si>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</si>
  <si>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</si>
  <si>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</si>
  <si>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</si>
  <si>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</si>
  <si>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</si>
  <si>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</si>
  <si>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</si>
  <si>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</si>
  <si>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</si>
  <si>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</si>
  <si>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</si>
  <si>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</si>
  <si>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</si>
  <si>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</si>
  <si>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</si>
  <si>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</si>
  <si>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</si>
  <si>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</si>
  <si>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</si>
  <si>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</si>
  <si>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</si>
  <si>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</si>
  <si>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</si>
  <si>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</si>
  <si>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</si>
  <si>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</si>
  <si>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</si>
  <si>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</si>
  <si>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</si>
  <si>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</si>
  <si>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</si>
  <si>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</si>
  <si>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</si>
  <si>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</si>
  <si>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</si>
  <si>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</si>
  <si>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</si>
  <si>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</si>
  <si>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</si>
  <si>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</si>
  <si>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</si>
  <si>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</si>
  <si>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</si>
  <si>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</si>
  <si>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</si>
  <si>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</si>
  <si>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</si>
  <si>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</si>
  <si>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</si>
  <si>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</si>
  <si>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</si>
  <si>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</si>
  <si>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</si>
  <si>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</si>
  <si>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</si>
  <si>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</si>
  <si>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</si>
  <si>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</si>
  <si>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</si>
  <si>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</si>
  <si>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</si>
  <si>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</si>
  <si>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</si>
  <si>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</si>
  <si>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</si>
  <si>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</si>
  <si>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</si>
  <si>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</si>
  <si>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</si>
  <si>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</si>
  <si>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</si>
  <si>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</si>
  <si>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</si>
  <si>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</si>
  <si>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</si>
  <si>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</si>
  <si>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</si>
  <si>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</si>
  <si>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</si>
  <si>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</si>
  <si>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</si>
  <si>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</si>
  <si>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</si>
  <si>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</si>
  <si>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</si>
  <si>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</si>
  <si>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</si>
  <si>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</si>
  <si>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</si>
  <si>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</si>
  <si>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</si>
  <si>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</si>
  <si>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</si>
  <si>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</si>
  <si>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</si>
  <si>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</si>
  <si>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</si>
  <si>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</si>
  <si>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</si>
  <si>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</si>
  <si>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</si>
  <si>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</si>
  <si>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</si>
  <si>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</si>
  <si>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</si>
  <si>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</si>
  <si>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</si>
  <si>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</si>
  <si>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</si>
  <si>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</si>
  <si>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</si>
  <si>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</si>
  <si>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</si>
  <si>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</si>
  <si>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</si>
  <si>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</si>
  <si>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</si>
  <si>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</si>
  <si>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</si>
  <si>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</si>
  <si>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</si>
  <si>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</si>
  <si>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</si>
  <si>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</si>
  <si>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</si>
  <si>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</si>
  <si>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</si>
  <si>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</si>
  <si>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</si>
  <si>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</si>
  <si>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</si>
  <si>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</si>
  <si>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</si>
  <si>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</si>
  <si>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</si>
  <si>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</si>
  <si>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</si>
  <si>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</si>
  <si>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</si>
  <si>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</si>
  <si>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</si>
  <si>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</si>
  <si>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</si>
  <si>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</si>
  <si>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</si>
  <si>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</si>
  <si>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</si>
  <si>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</si>
  <si>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</si>
  <si>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</si>
  <si>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</si>
  <si>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</si>
  <si>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</si>
  <si>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</si>
  <si>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</si>
  <si>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</si>
  <si>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</si>
  <si>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</si>
  <si>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</si>
  <si>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</si>
  <si>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</si>
  <si>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</si>
  <si>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</si>
  <si>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</si>
  <si>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</si>
  <si>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</si>
  <si>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</si>
  <si>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</si>
  <si>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</si>
  <si>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</si>
  <si>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</si>
  <si>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</si>
  <si>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</si>
  <si>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</si>
  <si>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</si>
  <si>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</si>
  <si>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</si>
  <si>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</si>
  <si>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</si>
  <si>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</si>
  <si>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</si>
  <si>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</si>
  <si>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</si>
  <si>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</si>
  <si>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</si>
  <si>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</si>
  <si>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</si>
  <si>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</si>
  <si>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</si>
  <si>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</si>
  <si>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</si>
  <si>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</si>
  <si>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</si>
  <si>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</si>
  <si>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</si>
  <si>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</si>
  <si>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</si>
  <si>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</si>
  <si>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</si>
  <si>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</si>
  <si>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</si>
  <si>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</si>
  <si>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</si>
  <si>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</si>
  <si>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</si>
  <si>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</si>
  <si>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</si>
  <si>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</si>
  <si>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</si>
  <si>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</si>
  <si>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</si>
  <si>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</si>
  <si>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</si>
  <si>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</si>
  <si>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</si>
  <si>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</si>
  <si>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</si>
  <si>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</si>
  <si>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</si>
  <si>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</si>
  <si>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</si>
  <si>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</si>
  <si>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</si>
  <si>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</si>
  <si>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</si>
  <si>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</si>
  <si>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</si>
  <si>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</si>
  <si>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</si>
  <si>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</si>
  <si>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</si>
  <si>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</si>
  <si>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</si>
  <si>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</si>
  <si>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</si>
  <si>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</si>
  <si>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</si>
  <si>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</si>
  <si>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</si>
  <si>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</si>
  <si>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</si>
  <si>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</si>
  <si>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</si>
  <si>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</si>
  <si>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</si>
  <si>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</si>
  <si>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</si>
  <si>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</si>
  <si>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</si>
  <si>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</si>
  <si>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</si>
  <si>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</si>
  <si>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</si>
  <si>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</si>
  <si>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</si>
  <si>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</si>
  <si>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</si>
  <si>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</si>
  <si>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</si>
  <si>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</si>
  <si>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</si>
  <si>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</si>
  <si>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</si>
  <si>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</si>
  <si>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</si>
  <si>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</si>
  <si>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</si>
  <si>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</si>
  <si>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</si>
  <si>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</si>
  <si>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</si>
  <si>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</si>
  <si>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</si>
  <si>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</si>
  <si>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</si>
  <si>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</si>
  <si>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</si>
  <si>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</si>
  <si>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</si>
  <si>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</si>
  <si>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</si>
  <si>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</si>
  <si>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</si>
  <si>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</si>
  <si>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</si>
  <si>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</si>
  <si>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</si>
  <si>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</si>
  <si>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</si>
  <si>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</si>
  <si>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</si>
  <si>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</si>
  <si>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</si>
  <si>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</si>
  <si>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</si>
  <si>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</si>
  <si>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</si>
  <si>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</si>
  <si>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</si>
  <si>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</si>
  <si>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</si>
  <si>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</si>
  <si>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</si>
  <si>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</si>
  <si>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</si>
  <si>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</si>
  <si>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</si>
  <si>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</si>
  <si>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</si>
  <si>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</si>
  <si>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</si>
  <si>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</si>
  <si>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</si>
  <si>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</si>
  <si>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</si>
  <si>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</si>
  <si>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</si>
  <si>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</si>
  <si>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</si>
  <si>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</si>
  <si>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</si>
  <si>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</si>
  <si>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</si>
  <si>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</si>
  <si>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</si>
  <si>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</si>
  <si>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</si>
  <si>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</si>
  <si>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</si>
  <si>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</si>
  <si>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</si>
  <si>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</si>
  <si>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</si>
  <si>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</si>
  <si>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</si>
  <si>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</si>
  <si>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</si>
  <si>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</si>
  <si>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</si>
  <si>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</si>
  <si>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</si>
  <si>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</si>
  <si>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</si>
  <si>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</si>
  <si>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</si>
  <si>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</si>
  <si>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</si>
  <si>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</si>
  <si>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</si>
  <si>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</si>
  <si>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</si>
  <si>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</si>
  <si>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</si>
  <si>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</si>
  <si>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</si>
  <si>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</si>
  <si>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</si>
  <si>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</si>
  <si>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</si>
  <si>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</si>
  <si>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</si>
  <si>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</si>
  <si>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</si>
  <si>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</si>
  <si>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</si>
  <si>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</si>
  <si>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</si>
  <si>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</si>
  <si>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</si>
  <si>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</si>
  <si>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</si>
  <si>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</si>
  <si>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</si>
  <si>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</si>
  <si>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</si>
  <si>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</si>
  <si>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</si>
  <si>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</si>
  <si>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</si>
  <si>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</si>
  <si>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</si>
  <si>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</si>
  <si>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</si>
  <si>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</si>
  <si>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</si>
  <si>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</si>
  <si>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</si>
  <si>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</si>
  <si>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</si>
  <si>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</si>
  <si>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</si>
  <si>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</si>
  <si>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</si>
  <si>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</si>
  <si>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</si>
  <si>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</si>
  <si>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</si>
  <si>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</si>
  <si>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</si>
  <si>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</si>
  <si>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</si>
  <si>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</si>
  <si>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</si>
  <si>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</si>
  <si>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</si>
  <si>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</si>
  <si>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</si>
  <si>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</si>
  <si>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</si>
  <si>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</si>
  <si>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</si>
  <si>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</si>
  <si>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</si>
  <si>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</si>
  <si>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</si>
  <si>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</si>
  <si>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</si>
  <si>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</si>
  <si>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</si>
  <si>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</si>
  <si>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</si>
  <si>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</si>
  <si>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</si>
  <si>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</si>
  <si>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</si>
  <si>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</si>
  <si>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</si>
  <si>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</si>
  <si>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</si>
  <si>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</si>
  <si>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</si>
  <si>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</si>
  <si>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</si>
  <si>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</si>
  <si>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</si>
  <si>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</si>
  <si>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</si>
  <si>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</si>
  <si>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</si>
  <si>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</si>
  <si>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</si>
  <si>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</si>
  <si>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</si>
  <si>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</si>
  <si>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</si>
  <si>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</si>
  <si>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Energieversorgung Selb-Marktredwitz GmbH</t>
  </si>
  <si>
    <t>9870084100006</t>
  </si>
  <si>
    <t>Gebrüder-Netzsch-Str. 14</t>
  </si>
  <si>
    <t>Selb</t>
  </si>
  <si>
    <t>Sebastian Eichinger</t>
  </si>
  <si>
    <t>sebastian.eichinger@esm-selb.de</t>
  </si>
  <si>
    <t>09287 / 802-341</t>
  </si>
  <si>
    <t>ESM</t>
  </si>
  <si>
    <t>NCHN007008410000</t>
  </si>
  <si>
    <t>Hof</t>
  </si>
  <si>
    <t>DE_HEF04</t>
  </si>
  <si>
    <t>DE_HMF04</t>
  </si>
  <si>
    <t>DE_GWA04</t>
  </si>
  <si>
    <t>DE_GPD04</t>
  </si>
  <si>
    <t>DE_GMK04</t>
  </si>
  <si>
    <t>DE_GKO04</t>
  </si>
  <si>
    <t>DE_GHD04</t>
  </si>
  <si>
    <t>DE_GHA04</t>
  </si>
  <si>
    <t>DE_GGB04</t>
  </si>
  <si>
    <t>DE_GGA04</t>
  </si>
  <si>
    <t>DE_GBH04</t>
  </si>
  <si>
    <t>DE_GBD04</t>
  </si>
  <si>
    <t>DE_GBA04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</si>
</sst>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6" fillId="0" borderId="50" xfId="0" applyFont="1" applyBorder="1" applyProtection="1">
      <protection locked="0"/>
    </xf>
    <xf numFmtId="0" fontId="11" fillId="0" borderId="51" xfId="3" applyFont="1" applyBorder="1" applyProtection="1">
      <protection locked="0"/>
    </xf>
    <xf numFmtId="0" fontId="11" fillId="0" borderId="43" xfId="3" applyFont="1" applyBorder="1" applyAlignment="1" applyProtection="1">
      <alignment horizontal="center"/>
      <protection locked="0"/>
    </xf>
    <xf numFmtId="0" fontId="11" fillId="0" borderId="43" xfId="3" applyFont="1" applyFill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Protection="1">
      <protection locked="0"/>
    </xf>
    <xf numFmtId="0" fontId="11" fillId="0" borderId="56" xfId="3" applyFont="1" applyBorder="1" applyProtection="1">
      <protection locked="0"/>
    </xf>
    <xf numFmtId="0" fontId="11" fillId="0" borderId="62" xfId="3" applyFont="1" applyBorder="1" applyAlignment="1" applyProtection="1">
      <alignment horizontal="center"/>
      <protection locked="0"/>
    </xf>
    <xf numFmtId="0" fontId="75" fillId="0" borderId="75" xfId="3" applyFont="1" applyBorder="1" applyAlignment="1" applyProtection="1">
      <alignment horizontal="center"/>
      <protection locked="0"/>
    </xf>
    <xf numFmtId="0" fontId="0" fillId="0" borderId="57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60" xfId="0" applyFont="1" applyBorder="1" applyProtection="1">
      <protection locked="0"/>
    </xf>
    <xf numFmtId="0" fontId="11" fillId="0" borderId="19" xfId="3" applyFont="1" applyBorder="1" applyProtection="1">
      <protection locked="0"/>
    </xf>
    <xf numFmtId="0" fontId="75" fillId="0" borderId="76" xfId="3" applyFont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Protection="1">
      <protection locked="0"/>
    </xf>
    <xf numFmtId="0" fontId="0" fillId="0" borderId="61" xfId="0" applyFont="1" applyBorder="1" applyProtection="1">
      <protection locked="0"/>
    </xf>
    <xf numFmtId="0" fontId="11" fillId="0" borderId="58" xfId="3" applyFont="1" applyBorder="1" applyProtection="1">
      <protection locked="0"/>
    </xf>
    <xf numFmtId="0" fontId="11" fillId="0" borderId="15" xfId="3" applyFont="1" applyBorder="1" applyAlignment="1" applyProtection="1">
      <alignment horizontal="center"/>
      <protection locked="0"/>
    </xf>
    <xf numFmtId="0" fontId="75" fillId="0" borderId="77" xfId="3" applyFont="1" applyBorder="1" applyAlignment="1" applyProtection="1">
      <alignment horizontal="center"/>
      <protection locked="0"/>
    </xf>
    <xf numFmtId="0" fontId="0" fillId="0" borderId="59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textRotation="90" wrapText="1"/>
      <protection locked="0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textRotation="90" wrapText="1"/>
      <protection locked="0"/>
    </xf>
    <xf numFmtId="0" fontId="0" fillId="0" borderId="10" xfId="0" applyFont="1" applyBorder="1" applyAlignment="1" applyProtection="1">
      <alignment textRotation="90" wrapText="1"/>
      <protection locked="0"/>
    </xf>
    <xf numFmtId="0" fontId="0" fillId="0" borderId="54" xfId="0" applyFont="1" applyBorder="1" applyAlignment="1" applyProtection="1">
      <alignment textRotation="90" wrapText="1"/>
      <protection locked="0"/>
    </xf>
    <xf numFmtId="0" fontId="0" fillId="0" borderId="64" xfId="0" applyFont="1" applyBorder="1" applyAlignment="1" applyProtection="1">
      <alignment horizontal="center" textRotation="90" wrapText="1"/>
      <protection locked="0"/>
    </xf>
    <xf numFmtId="0" fontId="0" fillId="0" borderId="65" xfId="0" applyFont="1" applyBorder="1" applyAlignment="1" applyProtection="1">
      <alignment horizontal="center" textRotation="90" wrapText="1"/>
      <protection locked="0"/>
    </xf>
    <xf numFmtId="0" fontId="74" fillId="0" borderId="65" xfId="0" applyFont="1" applyBorder="1" applyAlignment="1" applyProtection="1">
      <alignment horizontal="center" textRotation="90" wrapText="1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52115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B19" sqref="B1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290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42572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294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95100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ESM</v>
      </c>
      <c r="E28" s="38"/>
      <c r="F28" s="11"/>
      <c r="G28" s="2"/>
    </row>
    <row r="29" spans="1:15">
      <c r="B29" s="15"/>
      <c r="C29" s="22" t="s">
        <v>396</v>
      </c>
      <c r="D29" s="45" t="s">
        <v>663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6"/>
      <c r="E31" s="40"/>
      <c r="F31" s="47"/>
      <c r="G31" s="2"/>
    </row>
    <row r="32" spans="1:15">
      <c r="B32" s="15"/>
      <c r="C32" s="22" t="s">
        <v>423</v>
      </c>
      <c r="D32" s="46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algorithmName="SHA-512" hashValue="OX0kma7l7TYkOhWgBFOHGHp5uxtC764shS53k9iLPZp/AwfbuUt+ngXmoHy7vGdTGaVuCNfA4MViFD9b7W1jqA==" saltValue="qqc7HW1iax9iBQCdsiVMTg==" spinCount="100000" sheet="1" objects="1" scenarios="1" selectLockedCells="1" selectUnlockedCells="1"/>
  <conditionalFormatting sqref="D29:D48">
    <cfRule type="expression" dxfId="62" priority="2">
      <formula>IF(CELL("Zeile",D29)&lt;$D$25+CELL("Zeile",$D$29),1,0)</formula>
    </cfRule>
  </conditionalFormatting>
  <conditionalFormatting sqref="D30:D48">
    <cfRule type="expression" dxfId="61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Energieversorgung Selb-Marktredwitz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ESM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291" t="str">
        <f>Netzbetreiber!$D$11</f>
        <v>9870084100006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30"/>
      <c r="G9" s="231"/>
      <c r="H9" s="232"/>
      <c r="I9" s="232"/>
      <c r="J9" s="232"/>
      <c r="K9" s="232"/>
      <c r="L9" s="231"/>
      <c r="M9" s="231"/>
      <c r="N9" s="231"/>
      <c r="O9" s="23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37" t="s">
        <v>256</v>
      </c>
      <c r="I11" s="237" t="s">
        <v>259</v>
      </c>
      <c r="J11" s="237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37" t="s">
        <v>617</v>
      </c>
      <c r="I13" s="237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33"/>
      <c r="I16" s="233"/>
      <c r="J16" s="233"/>
      <c r="K16" s="233"/>
      <c r="L16" s="234"/>
    </row>
    <row r="17" spans="2:16" ht="15" customHeight="1">
      <c r="B17" s="22"/>
      <c r="C17" s="5"/>
      <c r="D17" s="29"/>
      <c r="E17" s="15"/>
      <c r="H17" s="233"/>
      <c r="I17" s="233"/>
      <c r="J17" s="233"/>
      <c r="K17" s="233"/>
      <c r="L17" s="234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35" t="s">
        <v>257</v>
      </c>
      <c r="I18" s="235" t="s">
        <v>135</v>
      </c>
      <c r="J18" s="233"/>
      <c r="K18" s="233"/>
      <c r="L18" s="23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36" t="s">
        <v>576</v>
      </c>
      <c r="I19" s="236" t="s">
        <v>491</v>
      </c>
      <c r="J19" s="233"/>
      <c r="K19" s="233"/>
      <c r="L19" s="23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36" t="s">
        <v>492</v>
      </c>
      <c r="I20" s="236" t="s">
        <v>493</v>
      </c>
      <c r="J20" s="233"/>
      <c r="K20" s="233"/>
      <c r="L20" s="234"/>
    </row>
    <row r="21" spans="2:16" ht="15" customHeight="1">
      <c r="B21" s="22"/>
      <c r="C21" s="32"/>
      <c r="D21" s="16"/>
      <c r="E21" s="15"/>
      <c r="H21" s="236"/>
      <c r="I21" s="236"/>
      <c r="J21" s="233"/>
      <c r="K21" s="233"/>
      <c r="L21" s="234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33" t="s">
        <v>610</v>
      </c>
      <c r="I22" s="233" t="s">
        <v>611</v>
      </c>
      <c r="J22" s="233"/>
      <c r="K22" s="8"/>
      <c r="L22" s="234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33" t="s">
        <v>613</v>
      </c>
      <c r="I23" s="8" t="s">
        <v>609</v>
      </c>
      <c r="J23" s="8"/>
      <c r="K23" s="8"/>
      <c r="L23" s="234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33" t="s">
        <v>612</v>
      </c>
      <c r="I24" s="233" t="s">
        <v>619</v>
      </c>
      <c r="J24" s="8"/>
      <c r="K24" s="8"/>
      <c r="L24" s="236" t="s">
        <v>620</v>
      </c>
      <c r="M24" s="236" t="s">
        <v>622</v>
      </c>
      <c r="N24" s="236" t="s">
        <v>621</v>
      </c>
      <c r="O24" s="8"/>
      <c r="P24" s="234"/>
    </row>
    <row r="25" spans="2:16" ht="15" customHeight="1">
      <c r="B25" s="22"/>
      <c r="C25" s="24"/>
      <c r="D25" s="15"/>
      <c r="E25" s="15"/>
      <c r="H25" s="233"/>
      <c r="I25" s="233"/>
      <c r="J25" s="233"/>
      <c r="K25" s="233"/>
      <c r="L25" s="234"/>
    </row>
    <row r="26" spans="2:16" ht="15" customHeight="1">
      <c r="B26" s="7" t="s">
        <v>371</v>
      </c>
      <c r="C26" s="6" t="s">
        <v>579</v>
      </c>
      <c r="D26" s="42" t="s">
        <v>134</v>
      </c>
      <c r="E26" s="15"/>
      <c r="H26" s="235" t="s">
        <v>134</v>
      </c>
      <c r="I26" s="235" t="s">
        <v>136</v>
      </c>
      <c r="J26" s="233"/>
      <c r="K26" s="233"/>
      <c r="L26" s="234"/>
    </row>
    <row r="27" spans="2:16" ht="15" customHeight="1">
      <c r="B27" s="7"/>
      <c r="C27" s="6" t="s">
        <v>623</v>
      </c>
      <c r="D27" s="42" t="s">
        <v>624</v>
      </c>
      <c r="E27" s="15"/>
      <c r="H27" s="263" t="s">
        <v>624</v>
      </c>
      <c r="I27" s="235" t="s">
        <v>625</v>
      </c>
      <c r="J27" s="235" t="s">
        <v>626</v>
      </c>
      <c r="K27" s="233"/>
      <c r="L27" s="234"/>
    </row>
    <row r="28" spans="2:16" ht="15" customHeight="1">
      <c r="B28" s="22"/>
      <c r="C28" s="15" t="str">
        <f>HLOOKUP(D27,H27:J28,2,0)</f>
        <v>=&gt; Q(Allokation)  =  Q(Synth.);    F(kor) = 1</v>
      </c>
      <c r="D28" s="264">
        <v>1</v>
      </c>
      <c r="E28" s="15"/>
      <c r="H28" s="236" t="s">
        <v>627</v>
      </c>
      <c r="I28" s="236" t="s">
        <v>628</v>
      </c>
      <c r="J28" s="236" t="s">
        <v>629</v>
      </c>
      <c r="K28" s="233"/>
      <c r="L28" s="234"/>
    </row>
    <row r="29" spans="2:16" ht="15" customHeight="1">
      <c r="B29" s="22"/>
      <c r="C29" s="15" t="str">
        <f>HLOOKUP(D27,H27:J29,3,0)</f>
        <v xml:space="preserve"> </v>
      </c>
      <c r="D29" s="265"/>
      <c r="E29" s="15"/>
      <c r="H29" s="236" t="s">
        <v>630</v>
      </c>
      <c r="I29" s="236" t="s">
        <v>631</v>
      </c>
      <c r="J29" s="236" t="s">
        <v>632</v>
      </c>
      <c r="K29" s="233"/>
      <c r="L29" s="234"/>
    </row>
    <row r="30" spans="2:16" ht="15" customHeight="1">
      <c r="B30" s="22"/>
      <c r="C30" s="24"/>
      <c r="D30" s="15"/>
      <c r="E30" s="15"/>
      <c r="H30" s="233"/>
      <c r="I30" s="233"/>
      <c r="J30" s="233"/>
      <c r="K30" s="233"/>
      <c r="L30" s="234"/>
    </row>
    <row r="31" spans="2:16" ht="15" customHeight="1">
      <c r="B31" s="7" t="s">
        <v>496</v>
      </c>
      <c r="C31" s="6" t="s">
        <v>578</v>
      </c>
      <c r="D31" s="42" t="s">
        <v>136</v>
      </c>
      <c r="E31" s="15"/>
      <c r="H31" s="235" t="s">
        <v>134</v>
      </c>
      <c r="I31" s="235" t="s">
        <v>136</v>
      </c>
      <c r="J31" s="233"/>
      <c r="K31" s="233"/>
      <c r="L31" s="23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36" t="s">
        <v>633</v>
      </c>
      <c r="I32" s="236" t="s">
        <v>634</v>
      </c>
      <c r="J32" s="233"/>
      <c r="K32" s="233"/>
      <c r="L32" s="23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36" t="s">
        <v>635</v>
      </c>
      <c r="I33" s="233" t="s">
        <v>630</v>
      </c>
      <c r="J33" s="233"/>
      <c r="K33" s="233"/>
      <c r="L33" s="234"/>
    </row>
    <row r="34" spans="2:39" ht="15" customHeight="1">
      <c r="B34" s="22"/>
      <c r="C34" s="24"/>
      <c r="D34" s="15"/>
      <c r="E34" s="15"/>
      <c r="H34" s="233"/>
      <c r="I34" s="233"/>
      <c r="J34" s="233"/>
      <c r="K34" s="233"/>
      <c r="L34" s="234"/>
    </row>
    <row r="35" spans="2:39" ht="15" customHeight="1">
      <c r="B35" s="23" t="s">
        <v>550</v>
      </c>
      <c r="C35" s="24" t="s">
        <v>498</v>
      </c>
      <c r="D35" s="42">
        <v>14</v>
      </c>
      <c r="E35" s="15"/>
      <c r="H35" s="233"/>
      <c r="I35" s="233"/>
      <c r="J35" s="233"/>
      <c r="K35" s="233"/>
      <c r="L35" s="234"/>
    </row>
    <row r="36" spans="2:39" ht="15" customHeight="1">
      <c r="B36" s="22"/>
      <c r="C36" s="24"/>
      <c r="D36" s="15"/>
      <c r="E36" s="15"/>
      <c r="H36" s="233"/>
      <c r="I36" s="233"/>
      <c r="J36" s="233"/>
      <c r="K36" s="233"/>
      <c r="L36" s="234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509</v>
      </c>
      <c r="I37" s="233"/>
      <c r="J37" s="233"/>
      <c r="K37" s="233"/>
      <c r="L37" s="233"/>
      <c r="M37" s="234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665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algorithmName="SHA-512" hashValue="x/VOKZogHTO7TH49LcRwadm7bvvs3YiO6Q/BGV62m20jy+p5bjwVMShdpTe2uESN7TeO7OHE6vYLOG3QmSJ/8g==" saltValue="vgpyw6tkHU3XFmQvCKtONA==" spinCount="100000" sheet="1" objects="1" scenarios="1" selectLockedCells="1" selectUnlockedCells="1"/>
  <conditionalFormatting sqref="D15">
    <cfRule type="expression" dxfId="60" priority="21">
      <formula>IF($D$11="Gaspool",1,0)</formula>
    </cfRule>
  </conditionalFormatting>
  <conditionalFormatting sqref="D16">
    <cfRule type="expression" dxfId="59" priority="18">
      <formula>IF($D$11="NCG",1,0)</formula>
    </cfRule>
  </conditionalFormatting>
  <conditionalFormatting sqref="D48:D62">
    <cfRule type="expression" dxfId="58" priority="17">
      <formula>IF(CELL("Zeile",D48)&lt;$D$46+CELL("Zeile",$D$48),1,0)</formula>
    </cfRule>
  </conditionalFormatting>
  <conditionalFormatting sqref="D49:D62">
    <cfRule type="expression" dxfId="57" priority="16">
      <formula>IF(CELL(D49)&lt;$D$36+27,1,0)</formula>
    </cfRule>
  </conditionalFormatting>
  <conditionalFormatting sqref="D23">
    <cfRule type="expression" dxfId="56" priority="15">
      <formula>IF($D$22=$H$22,1,0)</formula>
    </cfRule>
  </conditionalFormatting>
  <conditionalFormatting sqref="D31">
    <cfRule type="expression" dxfId="55" priority="4">
      <formula>IF($D$18="synthetisch",1,0)</formula>
    </cfRule>
  </conditionalFormatting>
  <conditionalFormatting sqref="D28">
    <cfRule type="expression" dxfId="54" priority="2">
      <formula>IF(AND($D$27=$I$27,$D$26=$H$26),1,0)</formula>
    </cfRule>
  </conditionalFormatting>
  <conditionalFormatting sqref="D26:D28">
    <cfRule type="expression" dxfId="53" priority="5">
      <formula>IF($D$18="analytisch",1,0)</formula>
    </cfRule>
  </conditionalFormatting>
  <conditionalFormatting sqref="D27">
    <cfRule type="expression" dxfId="52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view="pageBreakPreview" zoomScale="60" zoomScaleNormal="70" workbookViewId="0">
      <selection activeCell="F10" activeCellId="2" sqref="E22:E25 E32:H36 F10"/>
    </sheetView>
  </sheetViews>
  <sheetFormatPr baseColWidth="10" defaultColWidth="0" defaultRowHeight="15" zeroHeight="1"/>
  <cols>
    <col min="1" max="1" width="2.85546875" style="95" customWidth="1"/>
    <col min="2" max="2" width="5.42578125" style="95" customWidth="1"/>
    <col min="3" max="3" width="37.5703125" style="95" customWidth="1"/>
    <col min="4" max="4" width="12.5703125" style="95" customWidth="1"/>
    <col min="5" max="5" width="14.28515625" style="95" customWidth="1"/>
    <col min="6" max="14" width="12.7109375" style="95" customWidth="1"/>
    <col min="15" max="15" width="34.140625" style="95" customWidth="1"/>
    <col min="16" max="16" width="7.28515625" style="135" customWidth="1"/>
    <col min="17" max="18" width="7.28515625" style="173" hidden="1" customWidth="1"/>
    <col min="19" max="19" width="13.42578125" style="173" hidden="1" customWidth="1"/>
    <col min="20" max="20" width="23.5703125" style="173" hidden="1" customWidth="1"/>
    <col min="21" max="21" width="5.42578125" style="173" hidden="1" customWidth="1"/>
    <col min="22" max="22" width="5" style="173" hidden="1" customWidth="1"/>
    <col min="23" max="23" width="5.28515625" style="173" hidden="1" customWidth="1"/>
    <col min="24" max="24" width="5" style="173" hidden="1" customWidth="1"/>
    <col min="25" max="25" width="8.140625" style="173" hidden="1" customWidth="1"/>
    <col min="26" max="26" width="11.7109375" style="173" hidden="1" customWidth="1"/>
    <col min="27" max="27" width="8.85546875" style="173" hidden="1" customWidth="1"/>
    <col min="28" max="28" width="11" style="173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36" t="s">
        <v>545</v>
      </c>
    </row>
    <row r="3" spans="2:56" ht="15" customHeight="1">
      <c r="B3" s="136"/>
    </row>
    <row r="4" spans="2:56">
      <c r="B4" s="97"/>
      <c r="C4" s="56" t="s">
        <v>448</v>
      </c>
      <c r="D4" s="57"/>
      <c r="E4" s="293" t="str">
        <f>Netzbetreiber!D9</f>
        <v>Energieversorgung Selb-Marktredwitz GmbH</v>
      </c>
      <c r="F4" s="293"/>
      <c r="G4" s="293"/>
      <c r="M4" s="97"/>
      <c r="N4" s="97"/>
      <c r="O4" s="97"/>
    </row>
    <row r="5" spans="2:56">
      <c r="B5" s="97"/>
      <c r="C5" s="56" t="s">
        <v>447</v>
      </c>
      <c r="D5" s="57"/>
      <c r="E5" s="58" t="str">
        <f>Netzbetreiber!D28</f>
        <v>ESM</v>
      </c>
      <c r="F5" s="97"/>
      <c r="G5" s="97"/>
      <c r="H5" s="97"/>
      <c r="M5" s="97"/>
      <c r="N5" s="97"/>
      <c r="O5" s="97"/>
    </row>
    <row r="6" spans="2:56">
      <c r="B6" s="97"/>
      <c r="C6" s="60" t="s">
        <v>490</v>
      </c>
      <c r="D6" s="57"/>
      <c r="E6" s="292" t="str">
        <f>Netzbetreiber!D11</f>
        <v>9870084100006</v>
      </c>
      <c r="F6" s="292"/>
      <c r="G6" s="292"/>
      <c r="H6" s="97"/>
      <c r="I6" s="97"/>
      <c r="J6" s="97"/>
      <c r="K6" s="97"/>
      <c r="L6" s="97"/>
      <c r="M6" s="97"/>
      <c r="N6" s="97"/>
      <c r="O6" s="97"/>
    </row>
    <row r="7" spans="2:56">
      <c r="B7" s="97"/>
      <c r="C7" s="56" t="s">
        <v>133</v>
      </c>
      <c r="D7" s="57"/>
      <c r="E7" s="50">
        <f>Netzbetreiber!D6</f>
        <v>42278</v>
      </c>
      <c r="F7" s="97"/>
      <c r="G7" s="97"/>
      <c r="J7" s="97"/>
      <c r="K7" s="97"/>
      <c r="L7" s="97"/>
      <c r="M7" s="97"/>
      <c r="N7" s="97"/>
      <c r="O7" s="97"/>
    </row>
    <row r="8" spans="2:56">
      <c r="B8" s="97"/>
      <c r="C8" s="97"/>
      <c r="D8" s="97"/>
      <c r="E8" s="97"/>
      <c r="F8" s="97"/>
      <c r="G8" s="97"/>
      <c r="H8" s="88" t="s">
        <v>500</v>
      </c>
      <c r="J8" s="97"/>
      <c r="K8" s="97"/>
      <c r="L8" s="97"/>
      <c r="M8" s="97"/>
      <c r="N8" s="97"/>
      <c r="O8" s="97"/>
    </row>
    <row r="9" spans="2:56">
      <c r="B9" s="97"/>
      <c r="C9" s="60" t="s">
        <v>524</v>
      </c>
      <c r="D9" s="97"/>
      <c r="E9" s="97"/>
      <c r="F9" s="119">
        <f>'SLP-Verfahren'!D46</f>
        <v>1</v>
      </c>
      <c r="H9" s="137" t="s">
        <v>602</v>
      </c>
      <c r="J9" s="97"/>
      <c r="K9" s="97"/>
      <c r="L9" s="97"/>
      <c r="M9" s="97"/>
      <c r="N9" s="97"/>
      <c r="O9" s="97"/>
    </row>
    <row r="10" spans="2:56">
      <c r="B10" s="97"/>
      <c r="C10" s="56" t="s">
        <v>586</v>
      </c>
      <c r="D10" s="97"/>
      <c r="E10" s="97"/>
      <c r="F10" s="49">
        <v>1</v>
      </c>
      <c r="G10" s="57"/>
      <c r="H10" s="137" t="s">
        <v>603</v>
      </c>
      <c r="J10" s="97"/>
      <c r="K10" s="97"/>
      <c r="L10" s="97"/>
      <c r="M10" s="97"/>
      <c r="N10" s="97"/>
      <c r="O10" s="97"/>
    </row>
    <row r="11" spans="2:56">
      <c r="B11" s="97"/>
      <c r="C11" s="56" t="s">
        <v>604</v>
      </c>
      <c r="D11" s="97"/>
      <c r="E11" s="97"/>
      <c r="F11" s="296" t="str">
        <f>INDEX('SLP-Verfahren'!D48:D62,'SLP-Temp-Gebiet #01'!F10)</f>
        <v>Hof</v>
      </c>
      <c r="G11" s="296"/>
      <c r="H11" s="255"/>
      <c r="J11" s="97"/>
      <c r="K11" s="97"/>
      <c r="L11" s="97"/>
      <c r="M11" s="97"/>
      <c r="N11" s="97"/>
      <c r="O11" s="97"/>
    </row>
    <row r="12" spans="2:56"/>
    <row r="13" spans="2:56" ht="18" customHeight="1">
      <c r="B13" s="97"/>
      <c r="C13" s="303" t="s">
        <v>585</v>
      </c>
      <c r="D13" s="303"/>
      <c r="E13" s="303"/>
      <c r="F13" s="147" t="s">
        <v>549</v>
      </c>
      <c r="G13" s="97" t="s">
        <v>547</v>
      </c>
      <c r="H13" s="227" t="s">
        <v>564</v>
      </c>
      <c r="I13" s="57"/>
      <c r="J13" s="97"/>
      <c r="K13" s="97"/>
      <c r="L13" s="97"/>
      <c r="M13" s="97"/>
      <c r="N13" s="97"/>
      <c r="O13" s="97"/>
    </row>
    <row r="14" spans="2:56" ht="19.5" customHeight="1">
      <c r="B14" s="97"/>
      <c r="C14" s="304" t="s">
        <v>451</v>
      </c>
      <c r="D14" s="304"/>
      <c r="E14" s="89" t="s">
        <v>452</v>
      </c>
      <c r="F14" s="228" t="s">
        <v>85</v>
      </c>
      <c r="G14" s="229" t="s">
        <v>573</v>
      </c>
      <c r="H14" s="51">
        <v>0</v>
      </c>
      <c r="I14" s="57"/>
      <c r="J14" s="97"/>
      <c r="K14" s="97"/>
      <c r="L14" s="97"/>
      <c r="M14" s="97"/>
      <c r="N14" s="97"/>
      <c r="O14" s="295" t="s">
        <v>652</v>
      </c>
      <c r="R14" s="173" t="s">
        <v>565</v>
      </c>
      <c r="S14" s="173" t="s">
        <v>566</v>
      </c>
      <c r="T14" s="173" t="s">
        <v>567</v>
      </c>
      <c r="U14" s="173" t="s">
        <v>568</v>
      </c>
      <c r="V14" s="173" t="s">
        <v>548</v>
      </c>
      <c r="W14" s="173" t="s">
        <v>569</v>
      </c>
      <c r="X14" s="173" t="s">
        <v>570</v>
      </c>
      <c r="Y14" s="173" t="s">
        <v>571</v>
      </c>
      <c r="Z14" s="173" t="s">
        <v>572</v>
      </c>
      <c r="AA14" s="173" t="s">
        <v>573</v>
      </c>
      <c r="AB14" s="173" t="s">
        <v>574</v>
      </c>
      <c r="AC14" s="173" t="s">
        <v>575</v>
      </c>
    </row>
    <row r="15" spans="2:56" ht="19.5" customHeight="1">
      <c r="B15" s="97"/>
      <c r="C15" s="304" t="s">
        <v>388</v>
      </c>
      <c r="D15" s="304"/>
      <c r="E15" s="89" t="s">
        <v>452</v>
      </c>
      <c r="F15" s="228" t="s">
        <v>71</v>
      </c>
      <c r="G15" s="229" t="s">
        <v>567</v>
      </c>
      <c r="H15" s="51">
        <v>0</v>
      </c>
      <c r="I15" s="57"/>
      <c r="J15" s="97"/>
      <c r="K15" s="97"/>
      <c r="L15" s="97"/>
      <c r="M15" s="97"/>
      <c r="N15" s="97"/>
      <c r="O15" s="126"/>
      <c r="R15" s="226" t="s">
        <v>71</v>
      </c>
      <c r="S15" s="226" t="s">
        <v>72</v>
      </c>
      <c r="T15" s="226" t="s">
        <v>73</v>
      </c>
      <c r="U15" s="226" t="s">
        <v>74</v>
      </c>
      <c r="V15" s="226" t="s">
        <v>75</v>
      </c>
      <c r="W15" s="226" t="s">
        <v>76</v>
      </c>
      <c r="X15" s="226" t="s">
        <v>77</v>
      </c>
      <c r="Y15" s="226" t="s">
        <v>78</v>
      </c>
      <c r="Z15" s="226" t="s">
        <v>79</v>
      </c>
      <c r="AA15" s="226" t="s">
        <v>80</v>
      </c>
      <c r="AB15" s="226" t="s">
        <v>81</v>
      </c>
      <c r="AC15" s="226" t="s">
        <v>82</v>
      </c>
      <c r="AD15" s="226" t="s">
        <v>83</v>
      </c>
      <c r="AE15" s="226" t="s">
        <v>84</v>
      </c>
      <c r="AF15" s="226" t="s">
        <v>85</v>
      </c>
      <c r="AG15" s="226" t="s">
        <v>371</v>
      </c>
      <c r="AH15" s="226" t="s">
        <v>496</v>
      </c>
      <c r="AI15" s="226" t="s">
        <v>550</v>
      </c>
      <c r="AJ15" s="226" t="s">
        <v>551</v>
      </c>
      <c r="AK15" s="226" t="s">
        <v>552</v>
      </c>
      <c r="AL15" s="226" t="s">
        <v>553</v>
      </c>
      <c r="AM15" s="226" t="s">
        <v>554</v>
      </c>
      <c r="AN15" s="226" t="s">
        <v>555</v>
      </c>
      <c r="AO15" s="226" t="s">
        <v>556</v>
      </c>
      <c r="AP15" s="226" t="s">
        <v>557</v>
      </c>
      <c r="AQ15" s="226" t="s">
        <v>558</v>
      </c>
      <c r="AR15" s="226" t="s">
        <v>559</v>
      </c>
      <c r="AS15" s="226" t="s">
        <v>560</v>
      </c>
      <c r="AT15" s="226" t="s">
        <v>561</v>
      </c>
      <c r="AU15" s="226" t="s">
        <v>562</v>
      </c>
      <c r="AV15" s="226" t="s">
        <v>563</v>
      </c>
      <c r="AW15" s="226"/>
      <c r="AX15" s="226"/>
      <c r="AY15" s="226"/>
      <c r="AZ15" s="226"/>
      <c r="BA15" s="226"/>
      <c r="BB15" s="226"/>
      <c r="BC15" s="226"/>
      <c r="BD15" s="226"/>
    </row>
    <row r="16" spans="2:56" ht="19.5" customHeight="1">
      <c r="B16" s="97"/>
      <c r="C16" s="138"/>
      <c r="D16" s="139"/>
      <c r="E16" s="97"/>
      <c r="F16" s="57"/>
      <c r="G16" s="97"/>
      <c r="H16" s="97"/>
      <c r="I16" s="97"/>
      <c r="J16" s="97"/>
      <c r="K16" s="97"/>
      <c r="L16" s="97"/>
      <c r="M16" s="97"/>
      <c r="N16" s="97"/>
      <c r="O16" s="97"/>
      <c r="R16" s="174"/>
      <c r="S16" s="174"/>
    </row>
    <row r="17" spans="2:28" ht="19.5" customHeight="1">
      <c r="B17" s="140" t="s">
        <v>519</v>
      </c>
      <c r="C17" s="141"/>
      <c r="D17" s="13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R17" s="174"/>
      <c r="S17" s="174"/>
    </row>
    <row r="18" spans="2:28">
      <c r="B18" s="97"/>
      <c r="C18" s="56" t="s">
        <v>525</v>
      </c>
      <c r="D18" s="97"/>
      <c r="E18" s="97"/>
      <c r="F18" s="49">
        <v>1</v>
      </c>
      <c r="H18" s="97"/>
      <c r="I18" s="137"/>
      <c r="J18" s="97"/>
      <c r="K18" s="97"/>
      <c r="L18" s="97"/>
      <c r="M18" s="97"/>
      <c r="N18" s="97"/>
      <c r="O18" s="97"/>
    </row>
    <row r="19" spans="2:28" ht="15" customHeight="1">
      <c r="B19" s="97"/>
      <c r="C19" s="97"/>
      <c r="D19" s="97"/>
      <c r="E19" s="142">
        <f>IF(E20&gt;$F$18,0,1)</f>
        <v>1</v>
      </c>
      <c r="F19" s="142">
        <f t="shared" ref="F19:N19" si="0">IF(F20&gt;$F$18,0,1)</f>
        <v>0</v>
      </c>
      <c r="G19" s="142">
        <f t="shared" si="0"/>
        <v>0</v>
      </c>
      <c r="H19" s="142">
        <f t="shared" si="0"/>
        <v>0</v>
      </c>
      <c r="I19" s="142">
        <f t="shared" si="0"/>
        <v>0</v>
      </c>
      <c r="J19" s="142">
        <f t="shared" si="0"/>
        <v>0</v>
      </c>
      <c r="K19" s="142">
        <f t="shared" si="0"/>
        <v>0</v>
      </c>
      <c r="L19" s="142">
        <f t="shared" si="0"/>
        <v>0</v>
      </c>
      <c r="M19" s="142">
        <f t="shared" si="0"/>
        <v>0</v>
      </c>
      <c r="N19" s="142">
        <f t="shared" si="0"/>
        <v>0</v>
      </c>
      <c r="O19" s="97"/>
    </row>
    <row r="20" spans="2:28" ht="33.75" customHeight="1">
      <c r="B20" s="97"/>
      <c r="C20" s="143" t="s">
        <v>520</v>
      </c>
      <c r="D20" s="144" t="s">
        <v>516</v>
      </c>
      <c r="E20" s="145">
        <v>1</v>
      </c>
      <c r="F20" s="145">
        <v>2</v>
      </c>
      <c r="G20" s="145">
        <v>3</v>
      </c>
      <c r="H20" s="145">
        <v>4</v>
      </c>
      <c r="I20" s="145">
        <v>5</v>
      </c>
      <c r="J20" s="145">
        <v>6</v>
      </c>
      <c r="K20" s="145">
        <v>7</v>
      </c>
      <c r="L20" s="145">
        <v>8</v>
      </c>
      <c r="M20" s="145">
        <v>9</v>
      </c>
      <c r="N20" s="145">
        <v>10</v>
      </c>
      <c r="O20" s="146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47"/>
      <c r="C21" s="148" t="s">
        <v>527</v>
      </c>
      <c r="D21" s="118" t="s">
        <v>518</v>
      </c>
      <c r="E21" s="247">
        <f>1-SUMPRODUCT(F19:N19,F21:N21)</f>
        <v>1</v>
      </c>
      <c r="F21" s="248"/>
      <c r="G21" s="248">
        <f t="shared" ref="G21:N21" si="1">ROUND(G22/$D$22,4)</f>
        <v>0</v>
      </c>
      <c r="H21" s="248">
        <f t="shared" si="1"/>
        <v>0</v>
      </c>
      <c r="I21" s="248">
        <f t="shared" si="1"/>
        <v>0</v>
      </c>
      <c r="J21" s="248">
        <f t="shared" si="1"/>
        <v>0</v>
      </c>
      <c r="K21" s="248">
        <f t="shared" si="1"/>
        <v>0</v>
      </c>
      <c r="L21" s="248">
        <f t="shared" si="1"/>
        <v>0</v>
      </c>
      <c r="M21" s="248">
        <f t="shared" si="1"/>
        <v>0</v>
      </c>
      <c r="N21" s="248">
        <f t="shared" si="1"/>
        <v>0</v>
      </c>
      <c r="O21" s="149"/>
      <c r="Q21" s="175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47"/>
      <c r="C22" s="148" t="s">
        <v>538</v>
      </c>
      <c r="D22" s="150">
        <f>SUMPRODUCT(E22:N22,E19:N19)</f>
        <v>1</v>
      </c>
      <c r="E22" s="249">
        <v>1</v>
      </c>
      <c r="F22" s="250"/>
      <c r="G22" s="250"/>
      <c r="H22" s="250"/>
      <c r="I22" s="250"/>
      <c r="J22" s="250"/>
      <c r="K22" s="250"/>
      <c r="L22" s="250"/>
      <c r="M22" s="250"/>
      <c r="N22" s="250"/>
      <c r="O22" s="149" t="s">
        <v>145</v>
      </c>
      <c r="Q22" s="175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47"/>
      <c r="C23" s="151" t="s">
        <v>137</v>
      </c>
      <c r="D23" s="152"/>
      <c r="E23" s="121" t="s">
        <v>505</v>
      </c>
      <c r="F23" s="121"/>
      <c r="G23" s="121" t="s">
        <v>139</v>
      </c>
      <c r="H23" s="121" t="s">
        <v>139</v>
      </c>
      <c r="I23" s="121" t="s">
        <v>139</v>
      </c>
      <c r="J23" s="121" t="s">
        <v>139</v>
      </c>
      <c r="K23" s="121" t="s">
        <v>139</v>
      </c>
      <c r="L23" s="121" t="s">
        <v>139</v>
      </c>
      <c r="M23" s="121" t="s">
        <v>139</v>
      </c>
      <c r="N23" s="121" t="s">
        <v>139</v>
      </c>
      <c r="O23" s="149" t="s">
        <v>142</v>
      </c>
      <c r="Q23" s="175"/>
      <c r="R23" s="67" t="s">
        <v>139</v>
      </c>
      <c r="S23" s="67" t="s">
        <v>505</v>
      </c>
      <c r="T23" s="254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47"/>
      <c r="C24" s="151" t="s">
        <v>522</v>
      </c>
      <c r="D24" s="152"/>
      <c r="E24" s="121" t="s">
        <v>665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49" t="s">
        <v>523</v>
      </c>
      <c r="Q24" s="175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47"/>
      <c r="C25" s="151" t="s">
        <v>517</v>
      </c>
      <c r="D25" s="152"/>
      <c r="E25" s="125">
        <v>106850</v>
      </c>
      <c r="F25" s="125"/>
      <c r="G25" s="125"/>
      <c r="H25" s="125"/>
      <c r="I25" s="125"/>
      <c r="J25" s="125"/>
      <c r="K25" s="125"/>
      <c r="L25" s="125"/>
      <c r="M25" s="125"/>
      <c r="N25" s="125"/>
      <c r="O25" s="149" t="s">
        <v>143</v>
      </c>
      <c r="Q25" s="175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47"/>
      <c r="C26" s="151" t="s">
        <v>141</v>
      </c>
      <c r="D26" s="152"/>
      <c r="E26" s="121" t="s">
        <v>506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49" t="s">
        <v>142</v>
      </c>
      <c r="Q26" s="175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47"/>
      <c r="C27" s="15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Q27" s="175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97"/>
      <c r="C28" s="56" t="s">
        <v>521</v>
      </c>
      <c r="D28" s="97"/>
      <c r="E28" s="97"/>
      <c r="F28" s="49">
        <v>4</v>
      </c>
      <c r="H28" s="97"/>
      <c r="I28" s="137"/>
      <c r="J28" s="97"/>
      <c r="K28" s="97"/>
      <c r="L28" s="97"/>
      <c r="M28" s="97"/>
      <c r="N28" s="97"/>
      <c r="O28" s="97"/>
    </row>
    <row r="29" spans="2:28" ht="15" customHeight="1">
      <c r="E29" s="142">
        <f>IF(E30&gt;$F$28,0,1)</f>
        <v>1</v>
      </c>
      <c r="F29" s="142">
        <f t="shared" ref="F29:N29" si="2">IF(F30&gt;$F$28,0,1)</f>
        <v>1</v>
      </c>
      <c r="G29" s="142">
        <f t="shared" si="2"/>
        <v>1</v>
      </c>
      <c r="H29" s="142">
        <f t="shared" si="2"/>
        <v>1</v>
      </c>
      <c r="I29" s="142">
        <f t="shared" si="2"/>
        <v>0</v>
      </c>
      <c r="J29" s="142">
        <f t="shared" si="2"/>
        <v>0</v>
      </c>
      <c r="K29" s="142">
        <f t="shared" si="2"/>
        <v>0</v>
      </c>
      <c r="L29" s="142">
        <f t="shared" si="2"/>
        <v>0</v>
      </c>
      <c r="M29" s="142">
        <f t="shared" si="2"/>
        <v>0</v>
      </c>
      <c r="N29" s="142">
        <f t="shared" si="2"/>
        <v>0</v>
      </c>
      <c r="Q29" s="175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47"/>
      <c r="C30" s="143" t="s">
        <v>140</v>
      </c>
      <c r="D30" s="144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6" t="s">
        <v>144</v>
      </c>
      <c r="Q30" s="175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47"/>
      <c r="C31" s="148" t="s">
        <v>528</v>
      </c>
      <c r="D31" s="150" t="s">
        <v>254</v>
      </c>
      <c r="E31" s="245">
        <f>1-SUMPRODUCT(F29:N29,F31:N31)</f>
        <v>0.5333</v>
      </c>
      <c r="F31" s="245">
        <f>ROUND(F32/$D$32,4)</f>
        <v>0.26669999999999999</v>
      </c>
      <c r="G31" s="245">
        <f t="shared" ref="G31:N31" si="3">ROUND(G32/$D$32,4)</f>
        <v>0.1333</v>
      </c>
      <c r="H31" s="245">
        <f t="shared" si="3"/>
        <v>6.6699999999999995E-2</v>
      </c>
      <c r="I31" s="245">
        <f t="shared" si="3"/>
        <v>0</v>
      </c>
      <c r="J31" s="245">
        <f t="shared" si="3"/>
        <v>0</v>
      </c>
      <c r="K31" s="245">
        <f t="shared" si="3"/>
        <v>0</v>
      </c>
      <c r="L31" s="245">
        <f t="shared" si="3"/>
        <v>0</v>
      </c>
      <c r="M31" s="245">
        <f t="shared" si="3"/>
        <v>0</v>
      </c>
      <c r="N31" s="245">
        <f t="shared" si="3"/>
        <v>0</v>
      </c>
      <c r="O31" s="149"/>
      <c r="Q31" s="175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47"/>
      <c r="C32" s="148" t="s">
        <v>534</v>
      </c>
      <c r="D32" s="251">
        <f>SUMPRODUCT(E32:N32,E29:N29)</f>
        <v>1.875</v>
      </c>
      <c r="E32" s="246">
        <v>1</v>
      </c>
      <c r="F32" s="246">
        <v>0.5</v>
      </c>
      <c r="G32" s="246">
        <v>0.25</v>
      </c>
      <c r="H32" s="246">
        <v>0.125</v>
      </c>
      <c r="I32" s="120"/>
      <c r="J32" s="120"/>
      <c r="K32" s="120"/>
      <c r="L32" s="120"/>
      <c r="M32" s="120"/>
      <c r="N32" s="120"/>
      <c r="O32" s="149" t="s">
        <v>145</v>
      </c>
      <c r="Q32" s="175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47"/>
      <c r="C33" s="151" t="s">
        <v>362</v>
      </c>
      <c r="D33" s="118" t="s">
        <v>361</v>
      </c>
      <c r="E33" s="121" t="s">
        <v>3</v>
      </c>
      <c r="F33" s="121" t="s">
        <v>360</v>
      </c>
      <c r="G33" s="121" t="s">
        <v>351</v>
      </c>
      <c r="H33" s="121" t="s">
        <v>352</v>
      </c>
      <c r="I33" s="121"/>
      <c r="J33" s="121"/>
      <c r="K33" s="121"/>
      <c r="L33" s="121"/>
      <c r="M33" s="121"/>
      <c r="N33" s="121"/>
      <c r="O33" s="149" t="s">
        <v>142</v>
      </c>
      <c r="Q33" s="175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47"/>
      <c r="C34" s="151" t="s">
        <v>454</v>
      </c>
      <c r="D34" s="118" t="s">
        <v>453</v>
      </c>
      <c r="E34" s="121" t="s">
        <v>514</v>
      </c>
      <c r="F34" s="121" t="s">
        <v>514</v>
      </c>
      <c r="G34" s="121" t="s">
        <v>514</v>
      </c>
      <c r="H34" s="121" t="s">
        <v>514</v>
      </c>
      <c r="I34" s="127"/>
      <c r="J34" s="127"/>
      <c r="K34" s="127"/>
      <c r="L34" s="127"/>
      <c r="M34" s="127"/>
      <c r="N34" s="127"/>
      <c r="O34" s="149" t="s">
        <v>142</v>
      </c>
      <c r="Q34" s="175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47"/>
      <c r="C35" s="151" t="s">
        <v>606</v>
      </c>
      <c r="D35" s="118" t="s">
        <v>607</v>
      </c>
      <c r="E35" s="121" t="s">
        <v>605</v>
      </c>
      <c r="F35" s="121" t="s">
        <v>605</v>
      </c>
      <c r="G35" s="121" t="s">
        <v>605</v>
      </c>
      <c r="H35" s="121" t="s">
        <v>605</v>
      </c>
      <c r="I35" s="121" t="s">
        <v>605</v>
      </c>
      <c r="J35" s="121" t="s">
        <v>605</v>
      </c>
      <c r="K35" s="121" t="s">
        <v>605</v>
      </c>
      <c r="L35" s="121" t="s">
        <v>605</v>
      </c>
      <c r="M35" s="121" t="s">
        <v>605</v>
      </c>
      <c r="N35" s="121" t="s">
        <v>605</v>
      </c>
      <c r="O35" s="149" t="s">
        <v>142</v>
      </c>
      <c r="Q35" s="175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47"/>
      <c r="C36" s="156" t="s">
        <v>446</v>
      </c>
      <c r="D36" s="94" t="s">
        <v>539</v>
      </c>
      <c r="E36" s="127" t="s">
        <v>455</v>
      </c>
      <c r="F36" s="127" t="s">
        <v>455</v>
      </c>
      <c r="G36" s="127" t="s">
        <v>456</v>
      </c>
      <c r="H36" s="127" t="s">
        <v>456</v>
      </c>
      <c r="I36" s="127"/>
      <c r="J36" s="127"/>
      <c r="K36" s="127"/>
      <c r="L36" s="127"/>
      <c r="M36" s="127"/>
      <c r="N36" s="127"/>
      <c r="O36" s="149" t="s">
        <v>142</v>
      </c>
      <c r="Q36" s="175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</row>
    <row r="38" spans="2:28">
      <c r="B38" s="157"/>
      <c r="C38" s="158" t="s">
        <v>270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60"/>
    </row>
    <row r="39" spans="2:28" ht="18">
      <c r="B39" s="157"/>
      <c r="C39" s="161" t="s">
        <v>350</v>
      </c>
      <c r="D39" s="162"/>
      <c r="E39" s="162" t="s">
        <v>532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3"/>
    </row>
    <row r="40" spans="2:28">
      <c r="B40" s="157"/>
      <c r="C40" s="161"/>
      <c r="D40" s="162"/>
      <c r="E40" s="162" t="s">
        <v>533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3"/>
    </row>
    <row r="41" spans="2:28">
      <c r="B41" s="157"/>
      <c r="C41" s="161"/>
      <c r="D41" s="162"/>
      <c r="E41" s="162" t="s">
        <v>526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3"/>
    </row>
    <row r="42" spans="2:28">
      <c r="B42" s="157"/>
      <c r="C42" s="164"/>
      <c r="D42" s="162"/>
      <c r="E42" s="162" t="s">
        <v>530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3"/>
    </row>
    <row r="43" spans="2:28">
      <c r="B43" s="157"/>
      <c r="C43" s="164"/>
      <c r="D43" s="162"/>
      <c r="E43" s="162" t="s">
        <v>531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3"/>
    </row>
    <row r="44" spans="2:28">
      <c r="B44" s="157"/>
      <c r="C44" s="164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3"/>
    </row>
    <row r="45" spans="2:28">
      <c r="B45" s="157"/>
      <c r="C45" s="161" t="s">
        <v>536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3"/>
    </row>
    <row r="46" spans="2:28">
      <c r="B46" s="157"/>
      <c r="C46" s="164" t="s">
        <v>537</v>
      </c>
      <c r="D46" s="165" t="s">
        <v>535</v>
      </c>
      <c r="E46" s="252">
        <v>1</v>
      </c>
      <c r="F46" s="252">
        <v>0</v>
      </c>
      <c r="G46" s="252">
        <v>0</v>
      </c>
      <c r="H46" s="252">
        <v>0</v>
      </c>
      <c r="I46" s="252">
        <v>0</v>
      </c>
      <c r="J46" s="252" t="s">
        <v>363</v>
      </c>
      <c r="K46" s="162"/>
      <c r="L46" s="162"/>
      <c r="M46" s="162"/>
      <c r="N46" s="162"/>
      <c r="O46" s="163"/>
    </row>
    <row r="47" spans="2:28">
      <c r="B47" s="157"/>
      <c r="C47" s="164" t="s">
        <v>349</v>
      </c>
      <c r="D47" s="165" t="s">
        <v>535</v>
      </c>
      <c r="E47" s="252">
        <v>1</v>
      </c>
      <c r="F47" s="252">
        <v>0.5</v>
      </c>
      <c r="G47" s="252">
        <v>0.25</v>
      </c>
      <c r="H47" s="252">
        <v>0.125</v>
      </c>
      <c r="I47" s="252">
        <v>0</v>
      </c>
      <c r="J47" s="252" t="s">
        <v>363</v>
      </c>
      <c r="K47" s="162"/>
      <c r="L47" s="162"/>
      <c r="M47" s="162"/>
      <c r="N47" s="162"/>
      <c r="O47" s="163"/>
    </row>
    <row r="48" spans="2:28" ht="15.75" thickBot="1">
      <c r="B48" s="157"/>
      <c r="C48" s="166"/>
      <c r="D48" s="167"/>
      <c r="E48" s="168"/>
      <c r="F48" s="168"/>
      <c r="G48" s="168"/>
      <c r="H48" s="168"/>
      <c r="I48" s="168"/>
      <c r="J48" s="169"/>
      <c r="K48" s="170"/>
      <c r="L48" s="170"/>
      <c r="M48" s="170"/>
      <c r="N48" s="170"/>
      <c r="O48" s="171"/>
    </row>
    <row r="49" spans="2:28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2:28" ht="18.75">
      <c r="B50" s="140" t="s">
        <v>580</v>
      </c>
      <c r="C50" s="141"/>
      <c r="D50" s="141"/>
      <c r="E50" s="141"/>
      <c r="F50" s="97"/>
      <c r="G50" s="97"/>
      <c r="H50" s="97"/>
      <c r="I50" s="97"/>
      <c r="J50" s="97"/>
      <c r="K50" s="97"/>
      <c r="L50" s="97"/>
      <c r="M50" s="97"/>
      <c r="N50" s="97"/>
      <c r="O50" s="97"/>
    </row>
    <row r="51" spans="2:28">
      <c r="B51" s="97"/>
      <c r="C51" s="157"/>
      <c r="D51" s="157"/>
      <c r="E51" s="157"/>
      <c r="F51" s="157"/>
      <c r="G51" s="157"/>
      <c r="H51" s="157"/>
      <c r="I51" s="172"/>
      <c r="J51" s="97"/>
      <c r="K51" s="97"/>
      <c r="L51" s="97"/>
      <c r="M51" s="97"/>
      <c r="N51" s="97"/>
      <c r="O51" s="97"/>
    </row>
    <row r="52" spans="2:28">
      <c r="B52" s="97"/>
      <c r="C52" s="56" t="s">
        <v>544</v>
      </c>
      <c r="D52" s="97"/>
      <c r="E52" s="97"/>
      <c r="F52" s="122">
        <v>1</v>
      </c>
      <c r="H52" s="97"/>
      <c r="I52" s="137"/>
      <c r="J52" s="97"/>
      <c r="K52" s="97"/>
      <c r="L52" s="97"/>
      <c r="M52" s="97"/>
      <c r="N52" s="97"/>
      <c r="O52" s="97"/>
    </row>
    <row r="53" spans="2:28" ht="15" customHeight="1">
      <c r="B53" s="97"/>
      <c r="C53" s="97"/>
      <c r="E53" s="142">
        <f>IF(E54&gt;$F$52,0,1)</f>
        <v>1</v>
      </c>
      <c r="F53" s="142">
        <f t="shared" ref="F53:N53" si="4">IF(F54&gt;$F$52,0,1)</f>
        <v>0</v>
      </c>
      <c r="G53" s="142">
        <f t="shared" si="4"/>
        <v>0</v>
      </c>
      <c r="H53" s="142">
        <f t="shared" si="4"/>
        <v>0</v>
      </c>
      <c r="I53" s="142">
        <f t="shared" si="4"/>
        <v>0</v>
      </c>
      <c r="J53" s="142">
        <f t="shared" si="4"/>
        <v>0</v>
      </c>
      <c r="K53" s="142">
        <f t="shared" si="4"/>
        <v>0</v>
      </c>
      <c r="L53" s="142">
        <f t="shared" si="4"/>
        <v>0</v>
      </c>
      <c r="M53" s="142">
        <f t="shared" si="4"/>
        <v>0</v>
      </c>
      <c r="N53" s="142">
        <f t="shared" si="4"/>
        <v>0</v>
      </c>
      <c r="O53" s="97"/>
    </row>
    <row r="54" spans="2:28" ht="33.75" customHeight="1">
      <c r="B54" s="97"/>
      <c r="C54" s="143" t="s">
        <v>520</v>
      </c>
      <c r="D54" s="144" t="s">
        <v>516</v>
      </c>
      <c r="E54" s="145">
        <v>1</v>
      </c>
      <c r="F54" s="145">
        <v>2</v>
      </c>
      <c r="G54" s="145">
        <v>3</v>
      </c>
      <c r="H54" s="145">
        <v>4</v>
      </c>
      <c r="I54" s="145">
        <v>5</v>
      </c>
      <c r="J54" s="145">
        <v>6</v>
      </c>
      <c r="K54" s="145">
        <v>7</v>
      </c>
      <c r="L54" s="145">
        <v>8</v>
      </c>
      <c r="M54" s="145">
        <v>9</v>
      </c>
      <c r="N54" s="145">
        <v>10</v>
      </c>
      <c r="O54" s="146" t="s">
        <v>144</v>
      </c>
      <c r="W54" s="67"/>
      <c r="X54" s="67"/>
      <c r="Y54" s="67"/>
      <c r="Z54" s="67"/>
      <c r="AA54" s="67"/>
      <c r="AB54" s="67"/>
    </row>
    <row r="55" spans="2:28">
      <c r="B55" s="147"/>
      <c r="C55" s="148" t="s">
        <v>527</v>
      </c>
      <c r="D55" s="118" t="s">
        <v>518</v>
      </c>
      <c r="E55" s="245">
        <f>1-SUMPRODUCT(F53:N53,F55:N55)</f>
        <v>1</v>
      </c>
      <c r="F55" s="245">
        <f>ROUND(F56/$D$56,4)</f>
        <v>0</v>
      </c>
      <c r="G55" s="245">
        <f t="shared" ref="G55:N55" si="5">ROUND(G56/$D$56,4)</f>
        <v>0</v>
      </c>
      <c r="H55" s="245">
        <f t="shared" si="5"/>
        <v>0</v>
      </c>
      <c r="I55" s="245">
        <f t="shared" si="5"/>
        <v>0</v>
      </c>
      <c r="J55" s="245">
        <f t="shared" si="5"/>
        <v>0</v>
      </c>
      <c r="K55" s="245">
        <f t="shared" si="5"/>
        <v>0</v>
      </c>
      <c r="L55" s="245">
        <f t="shared" si="5"/>
        <v>0</v>
      </c>
      <c r="M55" s="245">
        <f t="shared" si="5"/>
        <v>0</v>
      </c>
      <c r="N55" s="245">
        <f t="shared" si="5"/>
        <v>0</v>
      </c>
      <c r="O55" s="149"/>
      <c r="W55" s="67"/>
      <c r="X55" s="67"/>
      <c r="Y55" s="67"/>
      <c r="Z55" s="67"/>
      <c r="AA55" s="67"/>
      <c r="AB55" s="67"/>
    </row>
    <row r="56" spans="2:28">
      <c r="B56" s="147"/>
      <c r="C56" s="148" t="s">
        <v>538</v>
      </c>
      <c r="D56" s="150">
        <f>SUMPRODUCT(E56:N56,E53:N53)</f>
        <v>1</v>
      </c>
      <c r="E56" s="246">
        <f>E22</f>
        <v>1</v>
      </c>
      <c r="F56" s="246">
        <f t="shared" ref="F56:N56" si="6">F22</f>
        <v>0</v>
      </c>
      <c r="G56" s="246">
        <f t="shared" si="6"/>
        <v>0</v>
      </c>
      <c r="H56" s="246">
        <f t="shared" si="6"/>
        <v>0</v>
      </c>
      <c r="I56" s="246">
        <f t="shared" si="6"/>
        <v>0</v>
      </c>
      <c r="J56" s="246">
        <f t="shared" si="6"/>
        <v>0</v>
      </c>
      <c r="K56" s="246">
        <f t="shared" si="6"/>
        <v>0</v>
      </c>
      <c r="L56" s="246">
        <f t="shared" si="6"/>
        <v>0</v>
      </c>
      <c r="M56" s="246">
        <f t="shared" si="6"/>
        <v>0</v>
      </c>
      <c r="N56" s="246">
        <f t="shared" si="6"/>
        <v>0</v>
      </c>
      <c r="O56" s="149" t="s">
        <v>145</v>
      </c>
      <c r="W56" s="67"/>
      <c r="X56" s="67"/>
      <c r="Y56" s="67"/>
      <c r="Z56" s="67"/>
      <c r="AA56" s="67"/>
      <c r="AB56" s="67"/>
    </row>
    <row r="57" spans="2:28">
      <c r="B57" s="147"/>
      <c r="C57" s="151" t="s">
        <v>137</v>
      </c>
      <c r="D57" s="152"/>
      <c r="E57" s="121" t="str">
        <f>E23</f>
        <v>MeteoGroup</v>
      </c>
      <c r="F57" s="121">
        <f t="shared" ref="F57:N57" si="7">F23</f>
        <v>0</v>
      </c>
      <c r="G57" s="121" t="str">
        <f t="shared" si="7"/>
        <v>DWD</v>
      </c>
      <c r="H57" s="121" t="str">
        <f t="shared" si="7"/>
        <v>DWD</v>
      </c>
      <c r="I57" s="121" t="str">
        <f t="shared" si="7"/>
        <v>DWD</v>
      </c>
      <c r="J57" s="121" t="str">
        <f t="shared" si="7"/>
        <v>DWD</v>
      </c>
      <c r="K57" s="121" t="str">
        <f t="shared" si="7"/>
        <v>DWD</v>
      </c>
      <c r="L57" s="121" t="str">
        <f t="shared" si="7"/>
        <v>DWD</v>
      </c>
      <c r="M57" s="121" t="str">
        <f t="shared" si="7"/>
        <v>DWD</v>
      </c>
      <c r="N57" s="121" t="str">
        <f t="shared" si="7"/>
        <v>DWD</v>
      </c>
      <c r="O57" s="149" t="s">
        <v>142</v>
      </c>
      <c r="W57" s="67"/>
      <c r="X57" s="67"/>
      <c r="Y57" s="67"/>
      <c r="Z57" s="67"/>
      <c r="AA57" s="67"/>
      <c r="AB57" s="67"/>
    </row>
    <row r="58" spans="2:28">
      <c r="B58" s="147"/>
      <c r="C58" s="151" t="s">
        <v>522</v>
      </c>
      <c r="D58" s="152"/>
      <c r="E58" s="121" t="str">
        <f>E24</f>
        <v>Hof</v>
      </c>
      <c r="F58" s="121">
        <f t="shared" ref="F58:N58" si="8">F24</f>
        <v>0</v>
      </c>
      <c r="G58" s="121">
        <f t="shared" si="8"/>
        <v>0</v>
      </c>
      <c r="H58" s="121">
        <f t="shared" si="8"/>
        <v>0</v>
      </c>
      <c r="I58" s="121">
        <f t="shared" si="8"/>
        <v>0</v>
      </c>
      <c r="J58" s="121">
        <f t="shared" si="8"/>
        <v>0</v>
      </c>
      <c r="K58" s="121">
        <f t="shared" si="8"/>
        <v>0</v>
      </c>
      <c r="L58" s="121">
        <f t="shared" si="8"/>
        <v>0</v>
      </c>
      <c r="M58" s="121">
        <f t="shared" si="8"/>
        <v>0</v>
      </c>
      <c r="N58" s="121">
        <f t="shared" si="8"/>
        <v>0</v>
      </c>
      <c r="O58" s="149" t="s">
        <v>523</v>
      </c>
      <c r="W58" s="67"/>
      <c r="X58" s="67"/>
      <c r="Y58" s="67"/>
      <c r="Z58" s="67"/>
      <c r="AA58" s="67"/>
      <c r="AB58" s="67"/>
    </row>
    <row r="59" spans="2:28">
      <c r="B59" s="147"/>
      <c r="C59" s="151" t="s">
        <v>517</v>
      </c>
      <c r="D59" s="152"/>
      <c r="E59" s="125">
        <f>E25</f>
        <v>106850</v>
      </c>
      <c r="F59" s="125">
        <f t="shared" ref="F59:N59" si="9">F25</f>
        <v>0</v>
      </c>
      <c r="G59" s="125">
        <f t="shared" si="9"/>
        <v>0</v>
      </c>
      <c r="H59" s="125">
        <f t="shared" si="9"/>
        <v>0</v>
      </c>
      <c r="I59" s="125">
        <f t="shared" si="9"/>
        <v>0</v>
      </c>
      <c r="J59" s="125">
        <f t="shared" si="9"/>
        <v>0</v>
      </c>
      <c r="K59" s="125">
        <f t="shared" si="9"/>
        <v>0</v>
      </c>
      <c r="L59" s="125">
        <f t="shared" si="9"/>
        <v>0</v>
      </c>
      <c r="M59" s="125">
        <f t="shared" si="9"/>
        <v>0</v>
      </c>
      <c r="N59" s="125">
        <f t="shared" si="9"/>
        <v>0</v>
      </c>
      <c r="O59" s="149" t="s">
        <v>143</v>
      </c>
      <c r="W59" s="67"/>
      <c r="X59" s="67"/>
      <c r="Y59" s="67"/>
      <c r="Z59" s="67"/>
      <c r="AA59" s="67"/>
      <c r="AB59" s="67"/>
    </row>
    <row r="60" spans="2:28">
      <c r="B60" s="147"/>
      <c r="C60" s="151" t="s">
        <v>141</v>
      </c>
      <c r="D60" s="152"/>
      <c r="E60" s="123" t="str">
        <f>E26</f>
        <v>Temp. (2m)</v>
      </c>
      <c r="F60" s="123">
        <f t="shared" ref="F60:N60" si="10">F26</f>
        <v>0</v>
      </c>
      <c r="G60" s="123">
        <f t="shared" si="10"/>
        <v>0</v>
      </c>
      <c r="H60" s="123">
        <f t="shared" si="10"/>
        <v>0</v>
      </c>
      <c r="I60" s="123">
        <f t="shared" si="10"/>
        <v>0</v>
      </c>
      <c r="J60" s="123">
        <f t="shared" si="10"/>
        <v>0</v>
      </c>
      <c r="K60" s="123">
        <f t="shared" si="10"/>
        <v>0</v>
      </c>
      <c r="L60" s="123">
        <f t="shared" si="10"/>
        <v>0</v>
      </c>
      <c r="M60" s="123">
        <f t="shared" si="10"/>
        <v>0</v>
      </c>
      <c r="N60" s="123">
        <f t="shared" si="10"/>
        <v>0</v>
      </c>
      <c r="O60" s="149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97"/>
      <c r="E62" s="97"/>
      <c r="F62" s="122">
        <f>F28</f>
        <v>4</v>
      </c>
    </row>
    <row r="63" spans="2:28" ht="15" customHeight="1">
      <c r="E63" s="142">
        <f>IF(E64&gt;$F$62,0,1)</f>
        <v>1</v>
      </c>
      <c r="F63" s="142">
        <f t="shared" ref="F63:N63" si="11">IF(F64&gt;$F$62,0,1)</f>
        <v>1</v>
      </c>
      <c r="G63" s="142">
        <f t="shared" si="11"/>
        <v>1</v>
      </c>
      <c r="H63" s="142">
        <f t="shared" si="11"/>
        <v>1</v>
      </c>
      <c r="I63" s="142">
        <f t="shared" si="11"/>
        <v>0</v>
      </c>
      <c r="J63" s="142">
        <f t="shared" si="11"/>
        <v>0</v>
      </c>
      <c r="K63" s="142">
        <f t="shared" si="11"/>
        <v>0</v>
      </c>
      <c r="L63" s="142">
        <f t="shared" si="11"/>
        <v>0</v>
      </c>
      <c r="M63" s="142">
        <f t="shared" si="11"/>
        <v>0</v>
      </c>
      <c r="N63" s="142">
        <f t="shared" si="11"/>
        <v>0</v>
      </c>
    </row>
    <row r="64" spans="2:28" ht="18" customHeight="1">
      <c r="B64" s="97"/>
      <c r="C64" s="143" t="s">
        <v>140</v>
      </c>
      <c r="D64" s="144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6" t="s">
        <v>144</v>
      </c>
    </row>
    <row r="65" spans="2:15">
      <c r="B65" s="147"/>
      <c r="C65" s="148" t="s">
        <v>528</v>
      </c>
      <c r="D65" s="150" t="s">
        <v>254</v>
      </c>
      <c r="E65" s="245">
        <f>1-SUMPRODUCT(F63:N63,F65:N65)</f>
        <v>0.5333</v>
      </c>
      <c r="F65" s="245">
        <f>ROUND(F66/$D$66,4)</f>
        <v>0.26669999999999999</v>
      </c>
      <c r="G65" s="245">
        <f t="shared" ref="G65:N65" si="12">ROUND(G66/$D$66,4)</f>
        <v>0.1333</v>
      </c>
      <c r="H65" s="245">
        <f t="shared" si="12"/>
        <v>6.6699999999999995E-2</v>
      </c>
      <c r="I65" s="245">
        <f t="shared" si="12"/>
        <v>0</v>
      </c>
      <c r="J65" s="245">
        <f t="shared" si="12"/>
        <v>0</v>
      </c>
      <c r="K65" s="245">
        <f t="shared" si="12"/>
        <v>0</v>
      </c>
      <c r="L65" s="245">
        <f t="shared" si="12"/>
        <v>0</v>
      </c>
      <c r="M65" s="245">
        <f t="shared" si="12"/>
        <v>0</v>
      </c>
      <c r="N65" s="245">
        <f t="shared" si="12"/>
        <v>0</v>
      </c>
      <c r="O65" s="149"/>
    </row>
    <row r="66" spans="2:15">
      <c r="B66" s="147"/>
      <c r="C66" s="148" t="s">
        <v>534</v>
      </c>
      <c r="D66" s="150">
        <f>SUMPRODUCT(E66:N66,E63:N63)</f>
        <v>1.875</v>
      </c>
      <c r="E66" s="253">
        <f>E32</f>
        <v>1</v>
      </c>
      <c r="F66" s="253">
        <f t="shared" ref="F66:N66" si="13">F32</f>
        <v>0.5</v>
      </c>
      <c r="G66" s="253">
        <f t="shared" si="13"/>
        <v>0.25</v>
      </c>
      <c r="H66" s="253">
        <f t="shared" si="13"/>
        <v>0.125</v>
      </c>
      <c r="I66" s="253">
        <f t="shared" si="13"/>
        <v>0</v>
      </c>
      <c r="J66" s="253">
        <f t="shared" si="13"/>
        <v>0</v>
      </c>
      <c r="K66" s="253">
        <f t="shared" si="13"/>
        <v>0</v>
      </c>
      <c r="L66" s="253">
        <f t="shared" si="13"/>
        <v>0</v>
      </c>
      <c r="M66" s="253">
        <f t="shared" si="13"/>
        <v>0</v>
      </c>
      <c r="N66" s="253">
        <f t="shared" si="13"/>
        <v>0</v>
      </c>
      <c r="O66" s="149" t="s">
        <v>145</v>
      </c>
    </row>
    <row r="67" spans="2:15">
      <c r="B67" s="147"/>
      <c r="C67" s="151" t="s">
        <v>362</v>
      </c>
      <c r="D67" s="118" t="s">
        <v>361</v>
      </c>
      <c r="E67" s="121" t="str">
        <f>E33</f>
        <v>D</v>
      </c>
      <c r="F67" s="121" t="str">
        <f t="shared" ref="F67:N67" si="14">F33</f>
        <v>D-1</v>
      </c>
      <c r="G67" s="121" t="str">
        <f t="shared" si="14"/>
        <v>D-2</v>
      </c>
      <c r="H67" s="121" t="str">
        <f t="shared" si="14"/>
        <v>D-3</v>
      </c>
      <c r="I67" s="121">
        <f t="shared" si="14"/>
        <v>0</v>
      </c>
      <c r="J67" s="121">
        <f t="shared" si="14"/>
        <v>0</v>
      </c>
      <c r="K67" s="121">
        <f t="shared" si="14"/>
        <v>0</v>
      </c>
      <c r="L67" s="121">
        <f t="shared" si="14"/>
        <v>0</v>
      </c>
      <c r="M67" s="121">
        <f t="shared" si="14"/>
        <v>0</v>
      </c>
      <c r="N67" s="121">
        <f t="shared" si="14"/>
        <v>0</v>
      </c>
      <c r="O67" s="149" t="s">
        <v>142</v>
      </c>
    </row>
    <row r="68" spans="2:15">
      <c r="B68" s="147"/>
      <c r="C68" s="151" t="s">
        <v>454</v>
      </c>
      <c r="D68" s="118" t="s">
        <v>453</v>
      </c>
      <c r="E68" s="124" t="str">
        <f>E34</f>
        <v>Gastag</v>
      </c>
      <c r="F68" s="124" t="str">
        <f t="shared" ref="F68:N68" si="15">F34</f>
        <v>Gastag</v>
      </c>
      <c r="G68" s="124" t="str">
        <f t="shared" si="15"/>
        <v>Gastag</v>
      </c>
      <c r="H68" s="124" t="str">
        <f t="shared" si="15"/>
        <v>Gastag</v>
      </c>
      <c r="I68" s="127">
        <f t="shared" si="15"/>
        <v>0</v>
      </c>
      <c r="J68" s="127">
        <f t="shared" si="15"/>
        <v>0</v>
      </c>
      <c r="K68" s="127">
        <f t="shared" si="15"/>
        <v>0</v>
      </c>
      <c r="L68" s="127">
        <f t="shared" si="15"/>
        <v>0</v>
      </c>
      <c r="M68" s="127">
        <f t="shared" si="15"/>
        <v>0</v>
      </c>
      <c r="N68" s="127">
        <f t="shared" si="15"/>
        <v>0</v>
      </c>
      <c r="O68" s="149" t="s">
        <v>142</v>
      </c>
    </row>
    <row r="69" spans="2:15">
      <c r="B69" s="147"/>
      <c r="C69" s="151" t="s">
        <v>606</v>
      </c>
      <c r="D69" s="118" t="s">
        <v>607</v>
      </c>
      <c r="E69" s="124" t="str">
        <f>E35</f>
        <v>CET/CEST</v>
      </c>
      <c r="F69" s="124" t="str">
        <f t="shared" ref="F69:N69" si="16">F35</f>
        <v>CET/CEST</v>
      </c>
      <c r="G69" s="124" t="str">
        <f t="shared" si="16"/>
        <v>CET/CEST</v>
      </c>
      <c r="H69" s="124" t="str">
        <f t="shared" si="16"/>
        <v>CET/CEST</v>
      </c>
      <c r="I69" s="127" t="str">
        <f t="shared" si="16"/>
        <v>CET/CEST</v>
      </c>
      <c r="J69" s="127" t="str">
        <f t="shared" si="16"/>
        <v>CET/CEST</v>
      </c>
      <c r="K69" s="127" t="str">
        <f t="shared" si="16"/>
        <v>CET/CEST</v>
      </c>
      <c r="L69" s="127" t="str">
        <f t="shared" si="16"/>
        <v>CET/CEST</v>
      </c>
      <c r="M69" s="127" t="str">
        <f t="shared" si="16"/>
        <v>CET/CEST</v>
      </c>
      <c r="N69" s="127" t="str">
        <f t="shared" si="16"/>
        <v>CET/CEST</v>
      </c>
      <c r="O69" s="149" t="s">
        <v>142</v>
      </c>
    </row>
    <row r="70" spans="2:15">
      <c r="B70" s="147"/>
      <c r="C70" s="156" t="s">
        <v>446</v>
      </c>
      <c r="D70" s="94" t="s">
        <v>539</v>
      </c>
      <c r="E70" s="128" t="s">
        <v>456</v>
      </c>
      <c r="F70" s="128" t="s">
        <v>456</v>
      </c>
      <c r="G70" s="128" t="str">
        <f t="shared" ref="G70:N70" si="17">G36</f>
        <v>Temp.-IST</v>
      </c>
      <c r="H70" s="128" t="str">
        <f t="shared" si="17"/>
        <v>Temp.-IST</v>
      </c>
      <c r="I70" s="128">
        <f t="shared" si="17"/>
        <v>0</v>
      </c>
      <c r="J70" s="128">
        <f t="shared" si="17"/>
        <v>0</v>
      </c>
      <c r="K70" s="128">
        <f t="shared" si="17"/>
        <v>0</v>
      </c>
      <c r="L70" s="128">
        <f t="shared" si="17"/>
        <v>0</v>
      </c>
      <c r="M70" s="128">
        <f t="shared" si="17"/>
        <v>0</v>
      </c>
      <c r="N70" s="128">
        <f t="shared" si="17"/>
        <v>0</v>
      </c>
      <c r="O70" s="149" t="s">
        <v>142</v>
      </c>
    </row>
    <row r="71" spans="2:15"/>
    <row r="72" spans="2:15" ht="15.75" customHeight="1">
      <c r="C72" s="305" t="s">
        <v>581</v>
      </c>
      <c r="D72" s="305"/>
      <c r="E72" s="305"/>
      <c r="F72" s="30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algorithmName="SHA-512" hashValue="ABiUZK45Paus1Qwwf+EVv18eK/egNe2s3BGCVY3G1kP2pn39SAwFThyUbgEgt8Lm9hpgKoL2/013ZNtQf3lB7w==" saltValue="rz1Oy2fJUfXO8m/MwiOajg==" spinCount="100000" sheet="1" objects="1" scenarios="1" selectLockedCells="1" selectUnlockedCells="1"/>
  <mergeCells count="4">
    <mergeCell ref="C13:E13"/>
    <mergeCell ref="C14:D14"/>
    <mergeCell ref="C15:D15"/>
    <mergeCell ref="C72:F72"/>
  </mergeCells>
  <conditionalFormatting sqref="E22:E25 G22:N25">
    <cfRule type="expression" dxfId="50" priority="31">
      <formula>IF(E$20&lt;=$F$18,1,0)</formula>
    </cfRule>
  </conditionalFormatting>
  <conditionalFormatting sqref="E32:N36">
    <cfRule type="expression" dxfId="49" priority="30">
      <formula>IF(E$30&lt;=$F$28,1,0)</formula>
    </cfRule>
  </conditionalFormatting>
  <conditionalFormatting sqref="E26">
    <cfRule type="expression" dxfId="48" priority="29">
      <formula>IF(E$20&lt;=$F$18,1,0)</formula>
    </cfRule>
  </conditionalFormatting>
  <conditionalFormatting sqref="E26 G26:N26">
    <cfRule type="expression" dxfId="47" priority="28">
      <formula>IF(E$20&lt;=$F$18,1,0)</formula>
    </cfRule>
  </conditionalFormatting>
  <conditionalFormatting sqref="E56:N59">
    <cfRule type="expression" dxfId="46" priority="25">
      <formula>IF(E$54&lt;=$F$52,1,0)</formula>
    </cfRule>
  </conditionalFormatting>
  <conditionalFormatting sqref="E60:N60">
    <cfRule type="expression" dxfId="45" priority="24">
      <formula>IF(E$54&lt;=$F$52,1,0)</formula>
    </cfRule>
  </conditionalFormatting>
  <conditionalFormatting sqref="E66:N68">
    <cfRule type="expression" dxfId="44" priority="18">
      <formula>IF(E$64&lt;=$F$62,1,0)</formula>
    </cfRule>
  </conditionalFormatting>
  <conditionalFormatting sqref="E65:N68 E70:N70">
    <cfRule type="expression" dxfId="43" priority="16">
      <formula>IF(E$64&gt;$F$62,1,0)</formula>
    </cfRule>
  </conditionalFormatting>
  <conditionalFormatting sqref="E56:N60">
    <cfRule type="expression" dxfId="42" priority="15">
      <formula>IF(E$54&gt;$F$52,1,0)</formula>
    </cfRule>
  </conditionalFormatting>
  <conditionalFormatting sqref="E21:E26 G21:N26">
    <cfRule type="expression" dxfId="41" priority="14">
      <formula>IF(E$20&gt;$F$18,1,0)</formula>
    </cfRule>
  </conditionalFormatting>
  <conditionalFormatting sqref="E32:N36">
    <cfRule type="expression" dxfId="40" priority="13">
      <formula>IF(E$30&gt;$F$28,1,0)</formula>
    </cfRule>
  </conditionalFormatting>
  <conditionalFormatting sqref="H11 H8:H9">
    <cfRule type="expression" dxfId="39" priority="12">
      <formula>IF($F$9=1,1,0)</formula>
    </cfRule>
  </conditionalFormatting>
  <conditionalFormatting sqref="E55:N55">
    <cfRule type="expression" dxfId="38" priority="11">
      <formula>IF(E$54&gt;$F$52,1,0)</formula>
    </cfRule>
  </conditionalFormatting>
  <conditionalFormatting sqref="E31:N31">
    <cfRule type="expression" dxfId="37" priority="10">
      <formula>IF(E$30&gt;$F$28,1,0)</formula>
    </cfRule>
  </conditionalFormatting>
  <conditionalFormatting sqref="E70:N70">
    <cfRule type="expression" dxfId="36" priority="9">
      <formula>IF(E$64&lt;=$F$62,1,0)</formula>
    </cfRule>
  </conditionalFormatting>
  <conditionalFormatting sqref="H10">
    <cfRule type="expression" dxfId="35" priority="8">
      <formula>IF($F$9=1,1,0)</formula>
    </cfRule>
  </conditionalFormatting>
  <conditionalFormatting sqref="E69:N69">
    <cfRule type="expression" dxfId="34" priority="5">
      <formula>IF(E$64&lt;=$F$62,1,0)</formula>
    </cfRule>
  </conditionalFormatting>
  <conditionalFormatting sqref="E69:N69">
    <cfRule type="expression" dxfId="33" priority="4">
      <formula>IF(E$64&gt;$F$62,1,0)</formula>
    </cfRule>
  </conditionalFormatting>
  <conditionalFormatting sqref="F22:F25">
    <cfRule type="expression" dxfId="32" priority="3">
      <formula>IF(F$20&lt;=$F$18,1,0)</formula>
    </cfRule>
  </conditionalFormatting>
  <conditionalFormatting sqref="F26">
    <cfRule type="expression" dxfId="31" priority="2">
      <formula>IF(F$20&lt;=$F$18,1,0)</formula>
    </cfRule>
  </conditionalFormatting>
  <conditionalFormatting sqref="F21:F26">
    <cfRule type="expression" dxfId="30" priority="1">
      <formula>IF(F$20&gt;$F$18,1,0)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36:N36 E26 E56:N60 E22 I22:N22 F62 G24:N24 G70:N70 E32:N34 E69:N69 G25:N25 G26:N2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95" customWidth="1"/>
    <col min="2" max="2" width="5.42578125" style="95" customWidth="1"/>
    <col min="3" max="3" width="37.5703125" style="95" customWidth="1"/>
    <col min="4" max="4" width="12.5703125" style="95" customWidth="1"/>
    <col min="5" max="14" width="12.7109375" style="95" customWidth="1"/>
    <col min="15" max="15" width="34.140625" style="95" customWidth="1"/>
    <col min="16" max="16" width="7.28515625" style="135" customWidth="1"/>
    <col min="17" max="18" width="7.28515625" style="173" hidden="1" customWidth="1"/>
    <col min="19" max="19" width="13.42578125" style="173" hidden="1" customWidth="1"/>
    <col min="20" max="20" width="23.5703125" style="173" hidden="1" customWidth="1"/>
    <col min="21" max="21" width="5.42578125" style="173" hidden="1" customWidth="1"/>
    <col min="22" max="22" width="5" style="173" hidden="1" customWidth="1"/>
    <col min="23" max="23" width="5.28515625" style="173" hidden="1" customWidth="1"/>
    <col min="24" max="24" width="5" style="173" hidden="1" customWidth="1"/>
    <col min="25" max="25" width="8.140625" style="173" hidden="1" customWidth="1"/>
    <col min="26" max="26" width="11.7109375" style="173" hidden="1" customWidth="1"/>
    <col min="27" max="27" width="8.85546875" style="173" hidden="1" customWidth="1"/>
    <col min="28" max="28" width="11" style="173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36" t="s">
        <v>545</v>
      </c>
    </row>
    <row r="3" spans="2:56" ht="15" customHeight="1">
      <c r="B3" s="136"/>
    </row>
    <row r="4" spans="2:56">
      <c r="B4" s="97"/>
      <c r="C4" s="56" t="s">
        <v>448</v>
      </c>
      <c r="D4" s="57"/>
      <c r="E4" s="293" t="str">
        <f>Netzbetreiber!$D$9</f>
        <v>Energieversorgung Selb-Marktredwitz GmbH</v>
      </c>
      <c r="F4" s="97"/>
      <c r="M4" s="97"/>
      <c r="N4" s="97"/>
      <c r="O4" s="97"/>
    </row>
    <row r="5" spans="2:56">
      <c r="B5" s="97"/>
      <c r="C5" s="56" t="s">
        <v>447</v>
      </c>
      <c r="D5" s="57"/>
      <c r="E5" s="58" t="str">
        <f>Netzbetreiber!$D$28</f>
        <v>ESM</v>
      </c>
      <c r="F5" s="97"/>
      <c r="G5" s="97"/>
      <c r="H5" s="97"/>
      <c r="M5" s="97"/>
      <c r="N5" s="97"/>
      <c r="O5" s="97"/>
    </row>
    <row r="6" spans="2:56">
      <c r="B6" s="97"/>
      <c r="C6" s="60" t="s">
        <v>490</v>
      </c>
      <c r="D6" s="57"/>
      <c r="E6" s="292" t="str">
        <f>Netzbetreiber!$D$11</f>
        <v>9870084100006</v>
      </c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56">
      <c r="B7" s="97"/>
      <c r="C7" s="56" t="s">
        <v>133</v>
      </c>
      <c r="D7" s="57"/>
      <c r="E7" s="50">
        <f>Netzbetreiber!$D$6</f>
        <v>42278</v>
      </c>
      <c r="F7" s="97"/>
      <c r="G7" s="97"/>
      <c r="J7" s="97"/>
      <c r="K7" s="97"/>
      <c r="L7" s="97"/>
      <c r="M7" s="97"/>
      <c r="N7" s="97"/>
      <c r="O7" s="97"/>
    </row>
    <row r="8" spans="2:56">
      <c r="B8" s="97"/>
      <c r="C8" s="97"/>
      <c r="D8" s="97"/>
      <c r="E8" s="97"/>
      <c r="F8" s="97"/>
      <c r="G8" s="97"/>
      <c r="H8" s="88" t="s">
        <v>500</v>
      </c>
      <c r="J8" s="97"/>
      <c r="K8" s="97"/>
      <c r="L8" s="97"/>
      <c r="M8" s="97"/>
      <c r="N8" s="97"/>
      <c r="O8" s="97"/>
    </row>
    <row r="9" spans="2:56">
      <c r="B9" s="97"/>
      <c r="C9" s="60" t="s">
        <v>524</v>
      </c>
      <c r="D9" s="97"/>
      <c r="E9" s="97"/>
      <c r="F9" s="119">
        <f>'SLP-Verfahren'!D46</f>
        <v>1</v>
      </c>
      <c r="H9" s="137" t="s">
        <v>602</v>
      </c>
      <c r="J9" s="97"/>
      <c r="K9" s="97"/>
      <c r="L9" s="97"/>
      <c r="M9" s="97"/>
      <c r="N9" s="97"/>
      <c r="O9" s="97"/>
    </row>
    <row r="10" spans="2:56">
      <c r="B10" s="97"/>
      <c r="C10" s="56" t="s">
        <v>586</v>
      </c>
      <c r="D10" s="97"/>
      <c r="E10" s="97"/>
      <c r="F10" s="49">
        <v>2</v>
      </c>
      <c r="G10" s="57"/>
      <c r="H10" s="137" t="s">
        <v>603</v>
      </c>
      <c r="J10" s="97"/>
      <c r="K10" s="97"/>
      <c r="L10" s="97"/>
      <c r="M10" s="97"/>
      <c r="N10" s="97"/>
      <c r="O10" s="97"/>
    </row>
    <row r="11" spans="2:56">
      <c r="B11" s="97"/>
      <c r="C11" s="56" t="s">
        <v>604</v>
      </c>
      <c r="D11" s="97"/>
      <c r="E11" s="97"/>
      <c r="F11" s="296">
        <f>INDEX('SLP-Verfahren'!D48:D62,'SLP-Temp-Gebiet #02'!F10)</f>
        <v>0</v>
      </c>
      <c r="G11" s="296"/>
      <c r="H11" s="255"/>
      <c r="J11" s="97"/>
      <c r="K11" s="97"/>
      <c r="L11" s="97"/>
      <c r="M11" s="97"/>
      <c r="N11" s="97"/>
      <c r="O11" s="97"/>
    </row>
    <row r="12" spans="2:56"/>
    <row r="13" spans="2:56" ht="18" customHeight="1">
      <c r="B13" s="97"/>
      <c r="C13" s="303" t="s">
        <v>585</v>
      </c>
      <c r="D13" s="303"/>
      <c r="E13" s="303"/>
      <c r="F13" s="147" t="s">
        <v>549</v>
      </c>
      <c r="G13" s="97" t="s">
        <v>547</v>
      </c>
      <c r="H13" s="227" t="s">
        <v>564</v>
      </c>
      <c r="I13" s="57"/>
      <c r="J13" s="97"/>
      <c r="K13" s="97"/>
      <c r="L13" s="97"/>
      <c r="M13" s="97"/>
      <c r="N13" s="97"/>
      <c r="O13" s="97"/>
    </row>
    <row r="14" spans="2:56" ht="19.5" customHeight="1">
      <c r="B14" s="97"/>
      <c r="C14" s="304" t="s">
        <v>451</v>
      </c>
      <c r="D14" s="304"/>
      <c r="E14" s="89" t="s">
        <v>452</v>
      </c>
      <c r="F14" s="228" t="s">
        <v>85</v>
      </c>
      <c r="G14" s="229" t="s">
        <v>573</v>
      </c>
      <c r="H14" s="51">
        <v>0</v>
      </c>
      <c r="I14" s="57"/>
      <c r="J14" s="97"/>
      <c r="K14" s="97"/>
      <c r="L14" s="97"/>
      <c r="M14" s="97"/>
      <c r="N14" s="97"/>
      <c r="O14" s="295" t="s">
        <v>652</v>
      </c>
      <c r="R14" s="173" t="s">
        <v>565</v>
      </c>
      <c r="S14" s="173" t="s">
        <v>566</v>
      </c>
      <c r="T14" s="173" t="s">
        <v>567</v>
      </c>
      <c r="U14" s="173" t="s">
        <v>568</v>
      </c>
      <c r="V14" s="173" t="s">
        <v>548</v>
      </c>
      <c r="W14" s="173" t="s">
        <v>569</v>
      </c>
      <c r="X14" s="173" t="s">
        <v>570</v>
      </c>
      <c r="Y14" s="173" t="s">
        <v>571</v>
      </c>
      <c r="Z14" s="173" t="s">
        <v>572</v>
      </c>
      <c r="AA14" s="173" t="s">
        <v>573</v>
      </c>
      <c r="AB14" s="173" t="s">
        <v>574</v>
      </c>
      <c r="AC14" s="173" t="s">
        <v>575</v>
      </c>
    </row>
    <row r="15" spans="2:56" ht="19.5" customHeight="1">
      <c r="B15" s="97"/>
      <c r="C15" s="304" t="s">
        <v>388</v>
      </c>
      <c r="D15" s="304"/>
      <c r="E15" s="89" t="s">
        <v>452</v>
      </c>
      <c r="F15" s="228" t="s">
        <v>71</v>
      </c>
      <c r="G15" s="229" t="s">
        <v>567</v>
      </c>
      <c r="H15" s="51">
        <v>0</v>
      </c>
      <c r="I15" s="57"/>
      <c r="J15" s="97"/>
      <c r="K15" s="97"/>
      <c r="L15" s="97"/>
      <c r="M15" s="97"/>
      <c r="N15" s="97"/>
      <c r="O15" s="126" t="s">
        <v>529</v>
      </c>
      <c r="R15" s="226" t="s">
        <v>71</v>
      </c>
      <c r="S15" s="226" t="s">
        <v>72</v>
      </c>
      <c r="T15" s="226" t="s">
        <v>73</v>
      </c>
      <c r="U15" s="226" t="s">
        <v>74</v>
      </c>
      <c r="V15" s="226" t="s">
        <v>75</v>
      </c>
      <c r="W15" s="226" t="s">
        <v>76</v>
      </c>
      <c r="X15" s="226" t="s">
        <v>77</v>
      </c>
      <c r="Y15" s="226" t="s">
        <v>78</v>
      </c>
      <c r="Z15" s="226" t="s">
        <v>79</v>
      </c>
      <c r="AA15" s="226" t="s">
        <v>80</v>
      </c>
      <c r="AB15" s="226" t="s">
        <v>81</v>
      </c>
      <c r="AC15" s="226" t="s">
        <v>82</v>
      </c>
      <c r="AD15" s="226" t="s">
        <v>83</v>
      </c>
      <c r="AE15" s="226" t="s">
        <v>84</v>
      </c>
      <c r="AF15" s="226" t="s">
        <v>85</v>
      </c>
      <c r="AG15" s="226" t="s">
        <v>371</v>
      </c>
      <c r="AH15" s="226" t="s">
        <v>496</v>
      </c>
      <c r="AI15" s="226" t="s">
        <v>550</v>
      </c>
      <c r="AJ15" s="226" t="s">
        <v>551</v>
      </c>
      <c r="AK15" s="226" t="s">
        <v>552</v>
      </c>
      <c r="AL15" s="226" t="s">
        <v>553</v>
      </c>
      <c r="AM15" s="226" t="s">
        <v>554</v>
      </c>
      <c r="AN15" s="226" t="s">
        <v>555</v>
      </c>
      <c r="AO15" s="226" t="s">
        <v>556</v>
      </c>
      <c r="AP15" s="226" t="s">
        <v>557</v>
      </c>
      <c r="AQ15" s="226" t="s">
        <v>558</v>
      </c>
      <c r="AR15" s="226" t="s">
        <v>559</v>
      </c>
      <c r="AS15" s="226" t="s">
        <v>560</v>
      </c>
      <c r="AT15" s="226" t="s">
        <v>561</v>
      </c>
      <c r="AU15" s="226" t="s">
        <v>562</v>
      </c>
      <c r="AV15" s="226" t="s">
        <v>563</v>
      </c>
      <c r="AW15" s="226"/>
      <c r="AX15" s="226"/>
      <c r="AY15" s="226"/>
      <c r="AZ15" s="226"/>
      <c r="BA15" s="226"/>
      <c r="BB15" s="226"/>
      <c r="BC15" s="226"/>
      <c r="BD15" s="226"/>
    </row>
    <row r="16" spans="2:56" ht="19.5" customHeight="1">
      <c r="B16" s="97"/>
      <c r="C16" s="138"/>
      <c r="D16" s="256"/>
      <c r="E16" s="97"/>
      <c r="F16" s="57"/>
      <c r="G16" s="97"/>
      <c r="H16" s="97"/>
      <c r="I16" s="97"/>
      <c r="J16" s="97"/>
      <c r="K16" s="97"/>
      <c r="L16" s="97"/>
      <c r="M16" s="97"/>
      <c r="N16" s="97"/>
      <c r="O16" s="97"/>
      <c r="R16" s="174"/>
      <c r="S16" s="174"/>
    </row>
    <row r="17" spans="2:28" ht="19.5" customHeight="1">
      <c r="B17" s="140" t="s">
        <v>519</v>
      </c>
      <c r="C17" s="141"/>
      <c r="D17" s="25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R17" s="174"/>
      <c r="S17" s="174"/>
    </row>
    <row r="18" spans="2:28">
      <c r="B18" s="97"/>
      <c r="C18" s="56" t="s">
        <v>525</v>
      </c>
      <c r="D18" s="97"/>
      <c r="E18" s="97"/>
      <c r="F18" s="49">
        <v>2</v>
      </c>
      <c r="H18" s="97"/>
      <c r="I18" s="137"/>
      <c r="J18" s="97"/>
      <c r="K18" s="97"/>
      <c r="L18" s="97"/>
      <c r="M18" s="97"/>
      <c r="N18" s="97"/>
      <c r="O18" s="97"/>
    </row>
    <row r="19" spans="2:28" ht="15" customHeight="1">
      <c r="B19" s="97"/>
      <c r="C19" s="97"/>
      <c r="D19" s="97"/>
      <c r="E19" s="142">
        <f>IF(E20&gt;$F$18,0,1)</f>
        <v>1</v>
      </c>
      <c r="F19" s="142">
        <f t="shared" ref="F19:N19" si="0">IF(F20&gt;$F$18,0,1)</f>
        <v>1</v>
      </c>
      <c r="G19" s="142">
        <f t="shared" si="0"/>
        <v>0</v>
      </c>
      <c r="H19" s="142">
        <f t="shared" si="0"/>
        <v>0</v>
      </c>
      <c r="I19" s="142">
        <f t="shared" si="0"/>
        <v>0</v>
      </c>
      <c r="J19" s="142">
        <f t="shared" si="0"/>
        <v>0</v>
      </c>
      <c r="K19" s="142">
        <f t="shared" si="0"/>
        <v>0</v>
      </c>
      <c r="L19" s="142">
        <f t="shared" si="0"/>
        <v>0</v>
      </c>
      <c r="M19" s="142">
        <f t="shared" si="0"/>
        <v>0</v>
      </c>
      <c r="N19" s="142">
        <f t="shared" si="0"/>
        <v>0</v>
      </c>
      <c r="O19" s="97"/>
    </row>
    <row r="20" spans="2:28" ht="33.75" customHeight="1">
      <c r="B20" s="97"/>
      <c r="C20" s="143" t="s">
        <v>520</v>
      </c>
      <c r="D20" s="144" t="s">
        <v>516</v>
      </c>
      <c r="E20" s="145">
        <v>1</v>
      </c>
      <c r="F20" s="145">
        <v>2</v>
      </c>
      <c r="G20" s="145">
        <v>3</v>
      </c>
      <c r="H20" s="145">
        <v>4</v>
      </c>
      <c r="I20" s="145">
        <v>5</v>
      </c>
      <c r="J20" s="145">
        <v>6</v>
      </c>
      <c r="K20" s="145">
        <v>7</v>
      </c>
      <c r="L20" s="145">
        <v>8</v>
      </c>
      <c r="M20" s="145">
        <v>9</v>
      </c>
      <c r="N20" s="145">
        <v>10</v>
      </c>
      <c r="O20" s="146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47"/>
      <c r="C21" s="148" t="s">
        <v>527</v>
      </c>
      <c r="D21" s="118" t="s">
        <v>518</v>
      </c>
      <c r="E21" s="247">
        <f>1-SUMPRODUCT(F19:N19,F21:N21)</f>
        <v>0.5</v>
      </c>
      <c r="F21" s="247">
        <f>ROUND(F22/$D$22,4)</f>
        <v>0.5</v>
      </c>
      <c r="G21" s="248">
        <f t="shared" ref="G21:N21" si="1">ROUND(G22/$D$22,4)</f>
        <v>0</v>
      </c>
      <c r="H21" s="248">
        <f t="shared" si="1"/>
        <v>0</v>
      </c>
      <c r="I21" s="248">
        <f t="shared" si="1"/>
        <v>0</v>
      </c>
      <c r="J21" s="248">
        <f t="shared" si="1"/>
        <v>0</v>
      </c>
      <c r="K21" s="248">
        <f t="shared" si="1"/>
        <v>0</v>
      </c>
      <c r="L21" s="248">
        <f t="shared" si="1"/>
        <v>0</v>
      </c>
      <c r="M21" s="248">
        <f t="shared" si="1"/>
        <v>0</v>
      </c>
      <c r="N21" s="248">
        <f t="shared" si="1"/>
        <v>0</v>
      </c>
      <c r="O21" s="149"/>
      <c r="Q21" s="175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47"/>
      <c r="C22" s="148" t="s">
        <v>538</v>
      </c>
      <c r="D22" s="150">
        <f>SUMPRODUCT(E22:N22,E19:N19)</f>
        <v>2</v>
      </c>
      <c r="E22" s="249">
        <v>1</v>
      </c>
      <c r="F22" s="249">
        <v>1</v>
      </c>
      <c r="G22" s="250"/>
      <c r="H22" s="250"/>
      <c r="I22" s="250"/>
      <c r="J22" s="250"/>
      <c r="K22" s="250"/>
      <c r="L22" s="250"/>
      <c r="M22" s="250"/>
      <c r="N22" s="250"/>
      <c r="O22" s="149" t="s">
        <v>145</v>
      </c>
      <c r="Q22" s="175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47"/>
      <c r="C23" s="151" t="s">
        <v>137</v>
      </c>
      <c r="D23" s="152"/>
      <c r="E23" s="121" t="s">
        <v>139</v>
      </c>
      <c r="F23" s="121" t="s">
        <v>139</v>
      </c>
      <c r="G23" s="121" t="s">
        <v>139</v>
      </c>
      <c r="H23" s="121" t="s">
        <v>139</v>
      </c>
      <c r="I23" s="121" t="s">
        <v>139</v>
      </c>
      <c r="J23" s="121" t="s">
        <v>139</v>
      </c>
      <c r="K23" s="121" t="s">
        <v>139</v>
      </c>
      <c r="L23" s="121" t="s">
        <v>139</v>
      </c>
      <c r="M23" s="121" t="s">
        <v>139</v>
      </c>
      <c r="N23" s="121" t="s">
        <v>139</v>
      </c>
      <c r="O23" s="149" t="s">
        <v>142</v>
      </c>
      <c r="Q23" s="175"/>
      <c r="R23" s="67" t="s">
        <v>139</v>
      </c>
      <c r="S23" s="67" t="s">
        <v>505</v>
      </c>
      <c r="T23" s="254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47"/>
      <c r="C24" s="151" t="s">
        <v>522</v>
      </c>
      <c r="D24" s="152"/>
      <c r="E24" s="121" t="s">
        <v>582</v>
      </c>
      <c r="F24" s="121" t="s">
        <v>583</v>
      </c>
      <c r="G24" s="121"/>
      <c r="H24" s="121"/>
      <c r="I24" s="121"/>
      <c r="J24" s="121"/>
      <c r="K24" s="121"/>
      <c r="L24" s="121"/>
      <c r="M24" s="121"/>
      <c r="N24" s="121"/>
      <c r="O24" s="149" t="s">
        <v>523</v>
      </c>
      <c r="Q24" s="175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47"/>
      <c r="C25" s="151" t="s">
        <v>517</v>
      </c>
      <c r="D25" s="152"/>
      <c r="E25" s="125" t="s">
        <v>364</v>
      </c>
      <c r="F25" s="125" t="s">
        <v>364</v>
      </c>
      <c r="G25" s="125"/>
      <c r="H25" s="125"/>
      <c r="I25" s="125"/>
      <c r="J25" s="125"/>
      <c r="K25" s="125"/>
      <c r="L25" s="125"/>
      <c r="M25" s="125"/>
      <c r="N25" s="125"/>
      <c r="O25" s="149" t="s">
        <v>143</v>
      </c>
      <c r="Q25" s="175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47"/>
      <c r="C26" s="151" t="s">
        <v>141</v>
      </c>
      <c r="D26" s="152"/>
      <c r="E26" s="121" t="s">
        <v>506</v>
      </c>
      <c r="F26" s="121" t="s">
        <v>506</v>
      </c>
      <c r="G26" s="121"/>
      <c r="H26" s="121"/>
      <c r="I26" s="121"/>
      <c r="J26" s="121"/>
      <c r="K26" s="121"/>
      <c r="L26" s="121"/>
      <c r="M26" s="121"/>
      <c r="N26" s="121"/>
      <c r="O26" s="149" t="s">
        <v>142</v>
      </c>
      <c r="Q26" s="175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47"/>
      <c r="C27" s="15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Q27" s="175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97"/>
      <c r="C28" s="56" t="s">
        <v>521</v>
      </c>
      <c r="D28" s="97"/>
      <c r="E28" s="97"/>
      <c r="F28" s="49">
        <v>4</v>
      </c>
      <c r="H28" s="97"/>
      <c r="I28" s="137"/>
      <c r="J28" s="97"/>
      <c r="K28" s="97"/>
      <c r="L28" s="97"/>
      <c r="M28" s="97"/>
      <c r="N28" s="97"/>
      <c r="O28" s="97"/>
    </row>
    <row r="29" spans="2:28" ht="15" customHeight="1">
      <c r="E29" s="142">
        <f>IF(E30&gt;$F$28,0,1)</f>
        <v>1</v>
      </c>
      <c r="F29" s="142">
        <f t="shared" ref="F29:N29" si="2">IF(F30&gt;$F$28,0,1)</f>
        <v>1</v>
      </c>
      <c r="G29" s="142">
        <f t="shared" si="2"/>
        <v>1</v>
      </c>
      <c r="H29" s="142">
        <f t="shared" si="2"/>
        <v>1</v>
      </c>
      <c r="I29" s="142">
        <f t="shared" si="2"/>
        <v>0</v>
      </c>
      <c r="J29" s="142">
        <f t="shared" si="2"/>
        <v>0</v>
      </c>
      <c r="K29" s="142">
        <f t="shared" si="2"/>
        <v>0</v>
      </c>
      <c r="L29" s="142">
        <f t="shared" si="2"/>
        <v>0</v>
      </c>
      <c r="M29" s="142">
        <f t="shared" si="2"/>
        <v>0</v>
      </c>
      <c r="N29" s="142">
        <f t="shared" si="2"/>
        <v>0</v>
      </c>
      <c r="Q29" s="175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47"/>
      <c r="C30" s="143" t="s">
        <v>140</v>
      </c>
      <c r="D30" s="144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6" t="s">
        <v>144</v>
      </c>
      <c r="Q30" s="175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47"/>
      <c r="C31" s="148" t="s">
        <v>528</v>
      </c>
      <c r="D31" s="150" t="s">
        <v>254</v>
      </c>
      <c r="E31" s="245">
        <f>1-SUMPRODUCT(F29:N29,F31:N31)</f>
        <v>0.5333</v>
      </c>
      <c r="F31" s="245">
        <f>ROUND(F32/$D$32,4)</f>
        <v>0.26669999999999999</v>
      </c>
      <c r="G31" s="245">
        <f t="shared" ref="G31:N31" si="3">ROUND(G32/$D$32,4)</f>
        <v>0.1333</v>
      </c>
      <c r="H31" s="245">
        <f t="shared" si="3"/>
        <v>6.6699999999999995E-2</v>
      </c>
      <c r="I31" s="245">
        <f t="shared" si="3"/>
        <v>0</v>
      </c>
      <c r="J31" s="245">
        <f t="shared" si="3"/>
        <v>0</v>
      </c>
      <c r="K31" s="245">
        <f t="shared" si="3"/>
        <v>0</v>
      </c>
      <c r="L31" s="245">
        <f t="shared" si="3"/>
        <v>0</v>
      </c>
      <c r="M31" s="245">
        <f t="shared" si="3"/>
        <v>0</v>
      </c>
      <c r="N31" s="245">
        <f t="shared" si="3"/>
        <v>0</v>
      </c>
      <c r="O31" s="149"/>
      <c r="Q31" s="175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47"/>
      <c r="C32" s="148" t="s">
        <v>534</v>
      </c>
      <c r="D32" s="251">
        <f>SUMPRODUCT(E32:N32,E29:N29)</f>
        <v>1.875</v>
      </c>
      <c r="E32" s="246">
        <v>1</v>
      </c>
      <c r="F32" s="246">
        <v>0.5</v>
      </c>
      <c r="G32" s="246">
        <v>0.25</v>
      </c>
      <c r="H32" s="246">
        <v>0.125</v>
      </c>
      <c r="I32" s="120"/>
      <c r="J32" s="120"/>
      <c r="K32" s="120"/>
      <c r="L32" s="120"/>
      <c r="M32" s="120"/>
      <c r="N32" s="120"/>
      <c r="O32" s="149" t="s">
        <v>145</v>
      </c>
      <c r="Q32" s="175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47"/>
      <c r="C33" s="151" t="s">
        <v>362</v>
      </c>
      <c r="D33" s="118" t="s">
        <v>361</v>
      </c>
      <c r="E33" s="121" t="s">
        <v>3</v>
      </c>
      <c r="F33" s="121" t="s">
        <v>360</v>
      </c>
      <c r="G33" s="121" t="s">
        <v>351</v>
      </c>
      <c r="H33" s="121" t="s">
        <v>352</v>
      </c>
      <c r="I33" s="121"/>
      <c r="J33" s="121"/>
      <c r="K33" s="121"/>
      <c r="L33" s="121"/>
      <c r="M33" s="121"/>
      <c r="N33" s="121"/>
      <c r="O33" s="149" t="s">
        <v>142</v>
      </c>
      <c r="Q33" s="175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47"/>
      <c r="C34" s="151" t="s">
        <v>454</v>
      </c>
      <c r="D34" s="118" t="s">
        <v>453</v>
      </c>
      <c r="E34" s="121" t="s">
        <v>514</v>
      </c>
      <c r="F34" s="121" t="s">
        <v>514</v>
      </c>
      <c r="G34" s="121" t="s">
        <v>514</v>
      </c>
      <c r="H34" s="121" t="s">
        <v>514</v>
      </c>
      <c r="I34" s="127"/>
      <c r="J34" s="127"/>
      <c r="K34" s="127"/>
      <c r="L34" s="127"/>
      <c r="M34" s="127"/>
      <c r="N34" s="127"/>
      <c r="O34" s="149" t="s">
        <v>142</v>
      </c>
      <c r="Q34" s="175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47"/>
      <c r="C35" s="151" t="s">
        <v>606</v>
      </c>
      <c r="D35" s="118" t="s">
        <v>607</v>
      </c>
      <c r="E35" s="121" t="s">
        <v>605</v>
      </c>
      <c r="F35" s="121" t="s">
        <v>605</v>
      </c>
      <c r="G35" s="121" t="s">
        <v>605</v>
      </c>
      <c r="H35" s="121" t="s">
        <v>605</v>
      </c>
      <c r="I35" s="121" t="s">
        <v>605</v>
      </c>
      <c r="J35" s="121" t="s">
        <v>605</v>
      </c>
      <c r="K35" s="121" t="s">
        <v>605</v>
      </c>
      <c r="L35" s="121" t="s">
        <v>605</v>
      </c>
      <c r="M35" s="121" t="s">
        <v>605</v>
      </c>
      <c r="N35" s="121" t="s">
        <v>605</v>
      </c>
      <c r="O35" s="149" t="s">
        <v>142</v>
      </c>
      <c r="Q35" s="175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47"/>
      <c r="C36" s="156" t="s">
        <v>446</v>
      </c>
      <c r="D36" s="94" t="s">
        <v>539</v>
      </c>
      <c r="E36" s="127" t="s">
        <v>455</v>
      </c>
      <c r="F36" s="127" t="s">
        <v>455</v>
      </c>
      <c r="G36" s="127" t="s">
        <v>456</v>
      </c>
      <c r="H36" s="127" t="s">
        <v>456</v>
      </c>
      <c r="I36" s="127"/>
      <c r="J36" s="127"/>
      <c r="K36" s="127"/>
      <c r="L36" s="127"/>
      <c r="M36" s="127"/>
      <c r="N36" s="127"/>
      <c r="O36" s="149" t="s">
        <v>142</v>
      </c>
      <c r="Q36" s="175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</row>
    <row r="38" spans="2:28">
      <c r="B38" s="157"/>
      <c r="C38" s="158" t="s">
        <v>270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60"/>
    </row>
    <row r="39" spans="2:28" ht="18">
      <c r="B39" s="157"/>
      <c r="C39" s="161" t="s">
        <v>350</v>
      </c>
      <c r="D39" s="162"/>
      <c r="E39" s="162" t="s">
        <v>532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3"/>
    </row>
    <row r="40" spans="2:28">
      <c r="B40" s="157"/>
      <c r="C40" s="161"/>
      <c r="D40" s="162"/>
      <c r="E40" s="162" t="s">
        <v>533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3"/>
    </row>
    <row r="41" spans="2:28">
      <c r="B41" s="157"/>
      <c r="C41" s="161"/>
      <c r="D41" s="162"/>
      <c r="E41" s="162" t="s">
        <v>526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3"/>
    </row>
    <row r="42" spans="2:28">
      <c r="B42" s="157"/>
      <c r="C42" s="164"/>
      <c r="D42" s="162"/>
      <c r="E42" s="162" t="s">
        <v>530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3"/>
    </row>
    <row r="43" spans="2:28">
      <c r="B43" s="157"/>
      <c r="C43" s="164"/>
      <c r="D43" s="162"/>
      <c r="E43" s="162" t="s">
        <v>531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3"/>
    </row>
    <row r="44" spans="2:28">
      <c r="B44" s="157"/>
      <c r="C44" s="164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3"/>
    </row>
    <row r="45" spans="2:28">
      <c r="B45" s="157"/>
      <c r="C45" s="161" t="s">
        <v>536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3"/>
    </row>
    <row r="46" spans="2:28">
      <c r="B46" s="157"/>
      <c r="C46" s="164" t="s">
        <v>537</v>
      </c>
      <c r="D46" s="165" t="s">
        <v>535</v>
      </c>
      <c r="E46" s="252">
        <v>1</v>
      </c>
      <c r="F46" s="252">
        <v>0</v>
      </c>
      <c r="G46" s="252">
        <v>0</v>
      </c>
      <c r="H46" s="252">
        <v>0</v>
      </c>
      <c r="I46" s="252">
        <v>0</v>
      </c>
      <c r="J46" s="252" t="s">
        <v>363</v>
      </c>
      <c r="K46" s="162"/>
      <c r="L46" s="162"/>
      <c r="M46" s="162"/>
      <c r="N46" s="162"/>
      <c r="O46" s="163"/>
    </row>
    <row r="47" spans="2:28">
      <c r="B47" s="157"/>
      <c r="C47" s="164" t="s">
        <v>349</v>
      </c>
      <c r="D47" s="165" t="s">
        <v>535</v>
      </c>
      <c r="E47" s="252">
        <v>1</v>
      </c>
      <c r="F47" s="252">
        <v>0.5</v>
      </c>
      <c r="G47" s="252">
        <v>0.25</v>
      </c>
      <c r="H47" s="252">
        <v>0.125</v>
      </c>
      <c r="I47" s="252">
        <v>0</v>
      </c>
      <c r="J47" s="252" t="s">
        <v>363</v>
      </c>
      <c r="K47" s="162"/>
      <c r="L47" s="162"/>
      <c r="M47" s="162"/>
      <c r="N47" s="162"/>
      <c r="O47" s="163"/>
    </row>
    <row r="48" spans="2:28" ht="15.75" thickBot="1">
      <c r="B48" s="157"/>
      <c r="C48" s="166"/>
      <c r="D48" s="167"/>
      <c r="E48" s="168"/>
      <c r="F48" s="168"/>
      <c r="G48" s="168"/>
      <c r="H48" s="168"/>
      <c r="I48" s="168"/>
      <c r="J48" s="169"/>
      <c r="K48" s="170"/>
      <c r="L48" s="170"/>
      <c r="M48" s="170"/>
      <c r="N48" s="170"/>
      <c r="O48" s="171"/>
    </row>
    <row r="49" spans="2:28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2:28" ht="18.75">
      <c r="B50" s="140" t="s">
        <v>580</v>
      </c>
      <c r="C50" s="141"/>
      <c r="D50" s="141"/>
      <c r="E50" s="141"/>
      <c r="F50" s="97"/>
      <c r="G50" s="97"/>
      <c r="H50" s="97"/>
      <c r="I50" s="97"/>
      <c r="J50" s="97"/>
      <c r="K50" s="97"/>
      <c r="L50" s="97"/>
      <c r="M50" s="97"/>
      <c r="N50" s="97"/>
      <c r="O50" s="97"/>
    </row>
    <row r="51" spans="2:28">
      <c r="B51" s="97"/>
      <c r="C51" s="157"/>
      <c r="D51" s="157"/>
      <c r="E51" s="157"/>
      <c r="F51" s="157"/>
      <c r="G51" s="157"/>
      <c r="H51" s="157"/>
      <c r="I51" s="172"/>
      <c r="J51" s="97"/>
      <c r="K51" s="97"/>
      <c r="L51" s="97"/>
      <c r="M51" s="97"/>
      <c r="N51" s="97"/>
      <c r="O51" s="97"/>
    </row>
    <row r="52" spans="2:28">
      <c r="B52" s="97"/>
      <c r="C52" s="56" t="s">
        <v>544</v>
      </c>
      <c r="D52" s="97"/>
      <c r="E52" s="97"/>
      <c r="F52" s="122">
        <f>F18</f>
        <v>2</v>
      </c>
      <c r="H52" s="97"/>
      <c r="I52" s="137"/>
      <c r="J52" s="97"/>
      <c r="K52" s="97"/>
      <c r="L52" s="97"/>
      <c r="M52" s="97"/>
      <c r="N52" s="97"/>
      <c r="O52" s="97"/>
    </row>
    <row r="53" spans="2:28" ht="15" customHeight="1">
      <c r="B53" s="97"/>
      <c r="C53" s="97"/>
      <c r="E53" s="142">
        <f>IF(E54&gt;$F$52,0,1)</f>
        <v>1</v>
      </c>
      <c r="F53" s="142">
        <f t="shared" ref="F53:N53" si="4">IF(F54&gt;$F$52,0,1)</f>
        <v>1</v>
      </c>
      <c r="G53" s="142">
        <f t="shared" si="4"/>
        <v>0</v>
      </c>
      <c r="H53" s="142">
        <f t="shared" si="4"/>
        <v>0</v>
      </c>
      <c r="I53" s="142">
        <f t="shared" si="4"/>
        <v>0</v>
      </c>
      <c r="J53" s="142">
        <f t="shared" si="4"/>
        <v>0</v>
      </c>
      <c r="K53" s="142">
        <f t="shared" si="4"/>
        <v>0</v>
      </c>
      <c r="L53" s="142">
        <f t="shared" si="4"/>
        <v>0</v>
      </c>
      <c r="M53" s="142">
        <f t="shared" si="4"/>
        <v>0</v>
      </c>
      <c r="N53" s="142">
        <f t="shared" si="4"/>
        <v>0</v>
      </c>
      <c r="O53" s="97"/>
    </row>
    <row r="54" spans="2:28" ht="33.75" customHeight="1">
      <c r="B54" s="97"/>
      <c r="C54" s="143" t="s">
        <v>520</v>
      </c>
      <c r="D54" s="144" t="s">
        <v>516</v>
      </c>
      <c r="E54" s="145">
        <v>1</v>
      </c>
      <c r="F54" s="145">
        <v>2</v>
      </c>
      <c r="G54" s="145">
        <v>3</v>
      </c>
      <c r="H54" s="145">
        <v>4</v>
      </c>
      <c r="I54" s="145">
        <v>5</v>
      </c>
      <c r="J54" s="145">
        <v>6</v>
      </c>
      <c r="K54" s="145">
        <v>7</v>
      </c>
      <c r="L54" s="145">
        <v>8</v>
      </c>
      <c r="M54" s="145">
        <v>9</v>
      </c>
      <c r="N54" s="145">
        <v>10</v>
      </c>
      <c r="O54" s="146" t="s">
        <v>144</v>
      </c>
      <c r="W54" s="67"/>
      <c r="X54" s="67"/>
      <c r="Y54" s="67"/>
      <c r="Z54" s="67"/>
      <c r="AA54" s="67"/>
      <c r="AB54" s="67"/>
    </row>
    <row r="55" spans="2:28">
      <c r="B55" s="147"/>
      <c r="C55" s="148" t="s">
        <v>527</v>
      </c>
      <c r="D55" s="118" t="s">
        <v>518</v>
      </c>
      <c r="E55" s="245">
        <f>1-SUMPRODUCT(F53:N53,F55:N55)</f>
        <v>0.5</v>
      </c>
      <c r="F55" s="245">
        <f>ROUND(F56/$D$56,4)</f>
        <v>0.5</v>
      </c>
      <c r="G55" s="245">
        <f t="shared" ref="G55:N55" si="5">ROUND(G56/$D$56,4)</f>
        <v>0</v>
      </c>
      <c r="H55" s="245">
        <f t="shared" si="5"/>
        <v>0</v>
      </c>
      <c r="I55" s="245">
        <f t="shared" si="5"/>
        <v>0</v>
      </c>
      <c r="J55" s="245">
        <f t="shared" si="5"/>
        <v>0</v>
      </c>
      <c r="K55" s="245">
        <f t="shared" si="5"/>
        <v>0</v>
      </c>
      <c r="L55" s="245">
        <f t="shared" si="5"/>
        <v>0</v>
      </c>
      <c r="M55" s="245">
        <f t="shared" si="5"/>
        <v>0</v>
      </c>
      <c r="N55" s="245">
        <f t="shared" si="5"/>
        <v>0</v>
      </c>
      <c r="O55" s="149"/>
      <c r="W55" s="67"/>
      <c r="X55" s="67"/>
      <c r="Y55" s="67"/>
      <c r="Z55" s="67"/>
      <c r="AA55" s="67"/>
      <c r="AB55" s="67"/>
    </row>
    <row r="56" spans="2:28">
      <c r="B56" s="147"/>
      <c r="C56" s="148" t="s">
        <v>538</v>
      </c>
      <c r="D56" s="150">
        <f>SUMPRODUCT(E56:N56,E53:N53)</f>
        <v>2</v>
      </c>
      <c r="E56" s="246">
        <f>E22</f>
        <v>1</v>
      </c>
      <c r="F56" s="246">
        <f t="shared" ref="F56:N60" si="6">F22</f>
        <v>1</v>
      </c>
      <c r="G56" s="246">
        <f t="shared" si="6"/>
        <v>0</v>
      </c>
      <c r="H56" s="246">
        <f t="shared" si="6"/>
        <v>0</v>
      </c>
      <c r="I56" s="246">
        <f t="shared" si="6"/>
        <v>0</v>
      </c>
      <c r="J56" s="246">
        <f t="shared" si="6"/>
        <v>0</v>
      </c>
      <c r="K56" s="246">
        <f t="shared" si="6"/>
        <v>0</v>
      </c>
      <c r="L56" s="246">
        <f t="shared" si="6"/>
        <v>0</v>
      </c>
      <c r="M56" s="246">
        <f t="shared" si="6"/>
        <v>0</v>
      </c>
      <c r="N56" s="246">
        <f t="shared" si="6"/>
        <v>0</v>
      </c>
      <c r="O56" s="149" t="s">
        <v>145</v>
      </c>
      <c r="W56" s="67"/>
      <c r="X56" s="67"/>
      <c r="Y56" s="67"/>
      <c r="Z56" s="67"/>
      <c r="AA56" s="67"/>
      <c r="AB56" s="67"/>
    </row>
    <row r="57" spans="2:28">
      <c r="B57" s="147"/>
      <c r="C57" s="151" t="s">
        <v>137</v>
      </c>
      <c r="D57" s="152"/>
      <c r="E57" s="121" t="str">
        <f>E23</f>
        <v>DWD</v>
      </c>
      <c r="F57" s="121" t="str">
        <f t="shared" si="6"/>
        <v>DWD</v>
      </c>
      <c r="G57" s="121" t="str">
        <f t="shared" si="6"/>
        <v>DWD</v>
      </c>
      <c r="H57" s="121" t="str">
        <f t="shared" si="6"/>
        <v>DWD</v>
      </c>
      <c r="I57" s="121" t="str">
        <f t="shared" si="6"/>
        <v>DWD</v>
      </c>
      <c r="J57" s="121" t="str">
        <f t="shared" si="6"/>
        <v>DWD</v>
      </c>
      <c r="K57" s="121" t="str">
        <f t="shared" si="6"/>
        <v>DWD</v>
      </c>
      <c r="L57" s="121" t="str">
        <f t="shared" si="6"/>
        <v>DWD</v>
      </c>
      <c r="M57" s="121" t="str">
        <f t="shared" si="6"/>
        <v>DWD</v>
      </c>
      <c r="N57" s="121" t="str">
        <f t="shared" si="6"/>
        <v>DWD</v>
      </c>
      <c r="O57" s="149" t="s">
        <v>142</v>
      </c>
      <c r="W57" s="67"/>
      <c r="X57" s="67"/>
      <c r="Y57" s="67"/>
      <c r="Z57" s="67"/>
      <c r="AA57" s="67"/>
      <c r="AB57" s="67"/>
    </row>
    <row r="58" spans="2:28">
      <c r="B58" s="147"/>
      <c r="C58" s="151" t="s">
        <v>522</v>
      </c>
      <c r="D58" s="152"/>
      <c r="E58" s="121" t="str">
        <f>E24</f>
        <v>ABC-St.</v>
      </c>
      <c r="F58" s="121" t="str">
        <f t="shared" si="6"/>
        <v>DEF-St.</v>
      </c>
      <c r="G58" s="121">
        <f t="shared" si="6"/>
        <v>0</v>
      </c>
      <c r="H58" s="121">
        <f t="shared" si="6"/>
        <v>0</v>
      </c>
      <c r="I58" s="121">
        <f t="shared" si="6"/>
        <v>0</v>
      </c>
      <c r="J58" s="121">
        <f t="shared" si="6"/>
        <v>0</v>
      </c>
      <c r="K58" s="121">
        <f t="shared" si="6"/>
        <v>0</v>
      </c>
      <c r="L58" s="121">
        <f t="shared" si="6"/>
        <v>0</v>
      </c>
      <c r="M58" s="121">
        <f t="shared" si="6"/>
        <v>0</v>
      </c>
      <c r="N58" s="121">
        <f t="shared" si="6"/>
        <v>0</v>
      </c>
      <c r="O58" s="149" t="s">
        <v>523</v>
      </c>
      <c r="W58" s="67"/>
      <c r="X58" s="67"/>
      <c r="Y58" s="67"/>
      <c r="Z58" s="67"/>
      <c r="AA58" s="67"/>
      <c r="AB58" s="67"/>
    </row>
    <row r="59" spans="2:28">
      <c r="B59" s="147"/>
      <c r="C59" s="151" t="s">
        <v>517</v>
      </c>
      <c r="D59" s="152"/>
      <c r="E59" s="125" t="str">
        <f>E25</f>
        <v>xxxxx</v>
      </c>
      <c r="F59" s="125" t="str">
        <f t="shared" si="6"/>
        <v>xxxxx</v>
      </c>
      <c r="G59" s="125">
        <f t="shared" si="6"/>
        <v>0</v>
      </c>
      <c r="H59" s="125">
        <f t="shared" si="6"/>
        <v>0</v>
      </c>
      <c r="I59" s="125">
        <f t="shared" si="6"/>
        <v>0</v>
      </c>
      <c r="J59" s="125">
        <f t="shared" si="6"/>
        <v>0</v>
      </c>
      <c r="K59" s="125">
        <f t="shared" si="6"/>
        <v>0</v>
      </c>
      <c r="L59" s="125">
        <f t="shared" si="6"/>
        <v>0</v>
      </c>
      <c r="M59" s="125">
        <f t="shared" si="6"/>
        <v>0</v>
      </c>
      <c r="N59" s="125">
        <f t="shared" si="6"/>
        <v>0</v>
      </c>
      <c r="O59" s="149" t="s">
        <v>143</v>
      </c>
      <c r="W59" s="67"/>
      <c r="X59" s="67"/>
      <c r="Y59" s="67"/>
      <c r="Z59" s="67"/>
      <c r="AA59" s="67"/>
      <c r="AB59" s="67"/>
    </row>
    <row r="60" spans="2:28">
      <c r="B60" s="147"/>
      <c r="C60" s="151" t="s">
        <v>141</v>
      </c>
      <c r="D60" s="152"/>
      <c r="E60" s="123" t="str">
        <f>E26</f>
        <v>Temp. (2m)</v>
      </c>
      <c r="F60" s="123" t="str">
        <f t="shared" si="6"/>
        <v>Temp. (2m)</v>
      </c>
      <c r="G60" s="123">
        <f t="shared" si="6"/>
        <v>0</v>
      </c>
      <c r="H60" s="123">
        <f t="shared" si="6"/>
        <v>0</v>
      </c>
      <c r="I60" s="123">
        <f t="shared" si="6"/>
        <v>0</v>
      </c>
      <c r="J60" s="123">
        <f t="shared" si="6"/>
        <v>0</v>
      </c>
      <c r="K60" s="123">
        <f t="shared" si="6"/>
        <v>0</v>
      </c>
      <c r="L60" s="123">
        <f t="shared" si="6"/>
        <v>0</v>
      </c>
      <c r="M60" s="123">
        <f t="shared" si="6"/>
        <v>0</v>
      </c>
      <c r="N60" s="123">
        <f t="shared" si="6"/>
        <v>0</v>
      </c>
      <c r="O60" s="149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97"/>
      <c r="E62" s="97"/>
      <c r="F62" s="122">
        <f>F28</f>
        <v>4</v>
      </c>
    </row>
    <row r="63" spans="2:28" ht="15" customHeight="1">
      <c r="E63" s="142">
        <f>IF(E64&gt;$F$62,0,1)</f>
        <v>1</v>
      </c>
      <c r="F63" s="142">
        <f t="shared" ref="F63:N63" si="7">IF(F64&gt;$F$62,0,1)</f>
        <v>1</v>
      </c>
      <c r="G63" s="142">
        <f t="shared" si="7"/>
        <v>1</v>
      </c>
      <c r="H63" s="142">
        <f t="shared" si="7"/>
        <v>1</v>
      </c>
      <c r="I63" s="142">
        <f t="shared" si="7"/>
        <v>0</v>
      </c>
      <c r="J63" s="142">
        <f t="shared" si="7"/>
        <v>0</v>
      </c>
      <c r="K63" s="142">
        <f t="shared" si="7"/>
        <v>0</v>
      </c>
      <c r="L63" s="142">
        <f t="shared" si="7"/>
        <v>0</v>
      </c>
      <c r="M63" s="142">
        <f t="shared" si="7"/>
        <v>0</v>
      </c>
      <c r="N63" s="142">
        <f t="shared" si="7"/>
        <v>0</v>
      </c>
    </row>
    <row r="64" spans="2:28" ht="18" customHeight="1">
      <c r="B64" s="97"/>
      <c r="C64" s="143" t="s">
        <v>140</v>
      </c>
      <c r="D64" s="144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6" t="s">
        <v>144</v>
      </c>
    </row>
    <row r="65" spans="2:15">
      <c r="B65" s="147"/>
      <c r="C65" s="148" t="s">
        <v>528</v>
      </c>
      <c r="D65" s="150" t="s">
        <v>254</v>
      </c>
      <c r="E65" s="245">
        <f>1-SUMPRODUCT(F63:N63,F65:N65)</f>
        <v>0.5333</v>
      </c>
      <c r="F65" s="245">
        <f>ROUND(F66/$D$66,4)</f>
        <v>0.26669999999999999</v>
      </c>
      <c r="G65" s="245">
        <f t="shared" ref="G65:N65" si="8">ROUND(G66/$D$66,4)</f>
        <v>0.1333</v>
      </c>
      <c r="H65" s="245">
        <f t="shared" si="8"/>
        <v>6.6699999999999995E-2</v>
      </c>
      <c r="I65" s="245">
        <f t="shared" si="8"/>
        <v>0</v>
      </c>
      <c r="J65" s="245">
        <f t="shared" si="8"/>
        <v>0</v>
      </c>
      <c r="K65" s="245">
        <f t="shared" si="8"/>
        <v>0</v>
      </c>
      <c r="L65" s="245">
        <f t="shared" si="8"/>
        <v>0</v>
      </c>
      <c r="M65" s="245">
        <f t="shared" si="8"/>
        <v>0</v>
      </c>
      <c r="N65" s="245">
        <f t="shared" si="8"/>
        <v>0</v>
      </c>
      <c r="O65" s="149"/>
    </row>
    <row r="66" spans="2:15">
      <c r="B66" s="147"/>
      <c r="C66" s="148" t="s">
        <v>534</v>
      </c>
      <c r="D66" s="150">
        <f>SUMPRODUCT(E66:N66,E63:N63)</f>
        <v>1.875</v>
      </c>
      <c r="E66" s="253">
        <f>E32</f>
        <v>1</v>
      </c>
      <c r="F66" s="253">
        <f t="shared" ref="F66:N70" si="9">F32</f>
        <v>0.5</v>
      </c>
      <c r="G66" s="253">
        <f t="shared" si="9"/>
        <v>0.25</v>
      </c>
      <c r="H66" s="253">
        <f t="shared" si="9"/>
        <v>0.125</v>
      </c>
      <c r="I66" s="253">
        <f t="shared" si="9"/>
        <v>0</v>
      </c>
      <c r="J66" s="253">
        <f t="shared" si="9"/>
        <v>0</v>
      </c>
      <c r="K66" s="253">
        <f t="shared" si="9"/>
        <v>0</v>
      </c>
      <c r="L66" s="253">
        <f t="shared" si="9"/>
        <v>0</v>
      </c>
      <c r="M66" s="253">
        <f t="shared" si="9"/>
        <v>0</v>
      </c>
      <c r="N66" s="253">
        <f t="shared" si="9"/>
        <v>0</v>
      </c>
      <c r="O66" s="149" t="s">
        <v>145</v>
      </c>
    </row>
    <row r="67" spans="2:15">
      <c r="B67" s="147"/>
      <c r="C67" s="151" t="s">
        <v>362</v>
      </c>
      <c r="D67" s="118" t="s">
        <v>361</v>
      </c>
      <c r="E67" s="121" t="str">
        <f>E33</f>
        <v>D</v>
      </c>
      <c r="F67" s="121" t="str">
        <f t="shared" si="9"/>
        <v>D-1</v>
      </c>
      <c r="G67" s="121" t="str">
        <f t="shared" si="9"/>
        <v>D-2</v>
      </c>
      <c r="H67" s="121" t="str">
        <f t="shared" si="9"/>
        <v>D-3</v>
      </c>
      <c r="I67" s="121">
        <f t="shared" si="9"/>
        <v>0</v>
      </c>
      <c r="J67" s="121">
        <f t="shared" si="9"/>
        <v>0</v>
      </c>
      <c r="K67" s="121">
        <f t="shared" si="9"/>
        <v>0</v>
      </c>
      <c r="L67" s="121">
        <f t="shared" si="9"/>
        <v>0</v>
      </c>
      <c r="M67" s="121">
        <f t="shared" si="9"/>
        <v>0</v>
      </c>
      <c r="N67" s="121">
        <f t="shared" si="9"/>
        <v>0</v>
      </c>
      <c r="O67" s="149" t="s">
        <v>142</v>
      </c>
    </row>
    <row r="68" spans="2:15">
      <c r="B68" s="147"/>
      <c r="C68" s="151" t="s">
        <v>454</v>
      </c>
      <c r="D68" s="118" t="s">
        <v>453</v>
      </c>
      <c r="E68" s="124" t="str">
        <f>E34</f>
        <v>Gastag</v>
      </c>
      <c r="F68" s="124" t="str">
        <f t="shared" si="9"/>
        <v>Gastag</v>
      </c>
      <c r="G68" s="124" t="str">
        <f t="shared" si="9"/>
        <v>Gastag</v>
      </c>
      <c r="H68" s="124" t="str">
        <f t="shared" si="9"/>
        <v>Gastag</v>
      </c>
      <c r="I68" s="127">
        <f t="shared" si="9"/>
        <v>0</v>
      </c>
      <c r="J68" s="127">
        <f t="shared" si="9"/>
        <v>0</v>
      </c>
      <c r="K68" s="127">
        <f t="shared" si="9"/>
        <v>0</v>
      </c>
      <c r="L68" s="127">
        <f t="shared" si="9"/>
        <v>0</v>
      </c>
      <c r="M68" s="127">
        <f t="shared" si="9"/>
        <v>0</v>
      </c>
      <c r="N68" s="127">
        <f t="shared" si="9"/>
        <v>0</v>
      </c>
      <c r="O68" s="149" t="s">
        <v>142</v>
      </c>
    </row>
    <row r="69" spans="2:15">
      <c r="B69" s="147"/>
      <c r="C69" s="151" t="s">
        <v>606</v>
      </c>
      <c r="D69" s="118" t="s">
        <v>607</v>
      </c>
      <c r="E69" s="124" t="str">
        <f>E35</f>
        <v>CET/CEST</v>
      </c>
      <c r="F69" s="124" t="str">
        <f t="shared" si="9"/>
        <v>CET/CEST</v>
      </c>
      <c r="G69" s="124" t="str">
        <f t="shared" si="9"/>
        <v>CET/CEST</v>
      </c>
      <c r="H69" s="124" t="str">
        <f t="shared" si="9"/>
        <v>CET/CEST</v>
      </c>
      <c r="I69" s="127" t="str">
        <f t="shared" si="9"/>
        <v>CET/CEST</v>
      </c>
      <c r="J69" s="127" t="str">
        <f t="shared" si="9"/>
        <v>CET/CEST</v>
      </c>
      <c r="K69" s="127" t="str">
        <f t="shared" si="9"/>
        <v>CET/CEST</v>
      </c>
      <c r="L69" s="127" t="str">
        <f t="shared" si="9"/>
        <v>CET/CEST</v>
      </c>
      <c r="M69" s="127" t="str">
        <f t="shared" si="9"/>
        <v>CET/CEST</v>
      </c>
      <c r="N69" s="127" t="str">
        <f t="shared" si="9"/>
        <v>CET/CEST</v>
      </c>
      <c r="O69" s="149" t="s">
        <v>142</v>
      </c>
    </row>
    <row r="70" spans="2:15">
      <c r="B70" s="147"/>
      <c r="C70" s="156" t="s">
        <v>446</v>
      </c>
      <c r="D70" s="94" t="s">
        <v>539</v>
      </c>
      <c r="E70" s="128" t="s">
        <v>456</v>
      </c>
      <c r="F70" s="128" t="s">
        <v>456</v>
      </c>
      <c r="G70" s="128" t="str">
        <f t="shared" si="9"/>
        <v>Temp.-IST</v>
      </c>
      <c r="H70" s="128" t="str">
        <f t="shared" si="9"/>
        <v>Temp.-IST</v>
      </c>
      <c r="I70" s="128">
        <f t="shared" si="9"/>
        <v>0</v>
      </c>
      <c r="J70" s="128">
        <f t="shared" si="9"/>
        <v>0</v>
      </c>
      <c r="K70" s="128">
        <f t="shared" si="9"/>
        <v>0</v>
      </c>
      <c r="L70" s="128">
        <f t="shared" si="9"/>
        <v>0</v>
      </c>
      <c r="M70" s="128">
        <f t="shared" si="9"/>
        <v>0</v>
      </c>
      <c r="N70" s="128">
        <f t="shared" si="9"/>
        <v>0</v>
      </c>
      <c r="O70" s="149" t="s">
        <v>142</v>
      </c>
    </row>
    <row r="71" spans="2:15"/>
    <row r="72" spans="2:15" ht="15.75" customHeight="1">
      <c r="C72" s="305" t="s">
        <v>581</v>
      </c>
      <c r="D72" s="305"/>
      <c r="E72" s="305"/>
      <c r="F72" s="30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B12" sqref="B12:Y25"/>
    </sheetView>
  </sheetViews>
  <sheetFormatPr baseColWidth="10" defaultColWidth="0" defaultRowHeight="15" zeroHeight="1"/>
  <cols>
    <col min="1" max="1" width="2.85546875" style="95" customWidth="1"/>
    <col min="2" max="2" width="8" style="95" customWidth="1"/>
    <col min="3" max="3" width="37.42578125" style="95" customWidth="1"/>
    <col min="4" max="4" width="10.7109375" style="95" customWidth="1"/>
    <col min="5" max="6" width="11.42578125" style="95" customWidth="1"/>
    <col min="8" max="8" width="12.7109375" style="95" customWidth="1"/>
    <col min="9" max="9" width="15.42578125" style="95" customWidth="1"/>
    <col min="10" max="11" width="12.7109375" style="95" customWidth="1"/>
    <col min="12" max="12" width="11.42578125" style="95" customWidth="1"/>
    <col min="13" max="16" width="12.7109375" style="95" customWidth="1"/>
    <col min="17" max="17" width="14.140625" style="95" customWidth="1"/>
    <col min="18" max="24" width="11.42578125" style="95" customWidth="1"/>
    <col min="25" max="25" width="20.140625" style="95" customWidth="1"/>
    <col min="26" max="26" width="11.42578125" style="95" customWidth="1"/>
    <col min="27" max="16384" width="11.42578125" style="95" hidden="1"/>
  </cols>
  <sheetData>
    <row r="1" spans="2:26" ht="75" customHeight="1" thickBot="1"/>
    <row r="2" spans="2:26" ht="23.25">
      <c r="B2" s="96" t="s">
        <v>365</v>
      </c>
    </row>
    <row r="3" spans="2:26">
      <c r="B3" s="97" t="s">
        <v>469</v>
      </c>
      <c r="C3" s="97"/>
      <c r="D3" s="97"/>
      <c r="E3" s="97"/>
      <c r="F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2:26">
      <c r="B4" s="97"/>
      <c r="C4" s="97"/>
      <c r="D4" s="97"/>
      <c r="E4" s="97"/>
      <c r="F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2:26">
      <c r="B5" s="97"/>
      <c r="C5" s="53" t="s">
        <v>370</v>
      </c>
      <c r="D5" s="54" t="str">
        <f>Netzbetreiber!$D$9</f>
        <v>Energieversorgung Selb-Marktredwitz GmbH</v>
      </c>
      <c r="E5" s="97"/>
      <c r="J5" s="88" t="s">
        <v>500</v>
      </c>
      <c r="K5" s="98" t="s">
        <v>503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2:26">
      <c r="B6" s="97"/>
      <c r="C6" s="53" t="s">
        <v>337</v>
      </c>
      <c r="D6" s="54" t="str">
        <f>Netzbetreiber!$D$28</f>
        <v>ESM</v>
      </c>
      <c r="E6" s="97"/>
      <c r="F6" s="97"/>
      <c r="K6" s="98" t="s">
        <v>511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2:26">
      <c r="B7" s="97"/>
      <c r="C7" s="55" t="s">
        <v>490</v>
      </c>
      <c r="D7" s="54" t="str">
        <f>Netzbetreiber!$D$11</f>
        <v>9870084100006</v>
      </c>
      <c r="E7" s="97"/>
      <c r="F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2:26">
      <c r="B8" s="97"/>
      <c r="C8" s="53" t="s">
        <v>133</v>
      </c>
      <c r="D8" s="52">
        <f>Netzbetreiber!$D$6</f>
        <v>42278</v>
      </c>
      <c r="E8" s="97"/>
      <c r="F8" s="97"/>
      <c r="H8" s="95" t="s">
        <v>498</v>
      </c>
      <c r="J8" s="99">
        <f>COUNTA(D12:D100)</f>
        <v>14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2:26">
      <c r="B9" s="97"/>
      <c r="C9" s="97"/>
      <c r="D9" s="97"/>
      <c r="E9" s="97"/>
      <c r="F9" s="100">
        <v>2</v>
      </c>
      <c r="H9" s="100">
        <v>4</v>
      </c>
      <c r="I9" s="100">
        <v>5</v>
      </c>
      <c r="J9" s="100">
        <v>6</v>
      </c>
      <c r="K9" s="100">
        <v>7</v>
      </c>
      <c r="L9" s="100">
        <v>8</v>
      </c>
      <c r="M9" s="100">
        <v>9</v>
      </c>
      <c r="N9" s="100">
        <v>10</v>
      </c>
      <c r="O9" s="100">
        <v>11</v>
      </c>
      <c r="P9" s="100">
        <v>12</v>
      </c>
      <c r="Q9" s="100">
        <v>8</v>
      </c>
      <c r="R9" s="100">
        <v>3</v>
      </c>
      <c r="S9" s="100">
        <v>4</v>
      </c>
      <c r="T9" s="100">
        <v>5</v>
      </c>
      <c r="U9" s="100">
        <v>6</v>
      </c>
      <c r="V9" s="100">
        <v>7</v>
      </c>
      <c r="W9" s="100">
        <v>8</v>
      </c>
      <c r="X9" s="100">
        <v>9</v>
      </c>
      <c r="Y9" s="100"/>
    </row>
    <row r="10" spans="2:26" ht="45.75" thickBot="1">
      <c r="B10" s="101" t="s">
        <v>248</v>
      </c>
      <c r="C10" s="102" t="s">
        <v>497</v>
      </c>
      <c r="D10" s="101" t="s">
        <v>147</v>
      </c>
      <c r="E10" s="238" t="s">
        <v>513</v>
      </c>
      <c r="F10" s="102" t="s">
        <v>148</v>
      </c>
      <c r="H10" s="112" t="s">
        <v>0</v>
      </c>
      <c r="I10" s="112" t="s">
        <v>1</v>
      </c>
      <c r="J10" s="112" t="s">
        <v>2</v>
      </c>
      <c r="K10" s="113" t="s">
        <v>3</v>
      </c>
      <c r="L10" s="114" t="s">
        <v>636</v>
      </c>
      <c r="M10" s="115" t="s">
        <v>645</v>
      </c>
      <c r="N10" s="116" t="s">
        <v>646</v>
      </c>
      <c r="O10" s="116" t="s">
        <v>647</v>
      </c>
      <c r="P10" s="117" t="s">
        <v>648</v>
      </c>
      <c r="Q10" s="111" t="s">
        <v>637</v>
      </c>
      <c r="R10" s="103" t="s">
        <v>638</v>
      </c>
      <c r="S10" s="104" t="s">
        <v>639</v>
      </c>
      <c r="T10" s="104" t="s">
        <v>640</v>
      </c>
      <c r="U10" s="104" t="s">
        <v>641</v>
      </c>
      <c r="V10" s="104" t="s">
        <v>642</v>
      </c>
      <c r="W10" s="104" t="s">
        <v>643</v>
      </c>
      <c r="X10" s="105" t="s">
        <v>644</v>
      </c>
      <c r="Y10" s="260" t="s">
        <v>649</v>
      </c>
    </row>
    <row r="11" spans="2:26" ht="15.75" thickBot="1">
      <c r="B11" s="106" t="s">
        <v>499</v>
      </c>
      <c r="C11" s="107" t="s">
        <v>512</v>
      </c>
      <c r="D11" s="259" t="s">
        <v>247</v>
      </c>
      <c r="E11" s="129" t="s">
        <v>666</v>
      </c>
      <c r="F11" s="261" t="str">
        <f>VLOOKUP($E11,'BDEW-Standard'!$B$3:$M$158,F$9,0)</f>
        <v>D14</v>
      </c>
      <c r="H11" s="132">
        <f>ROUND(VLOOKUP($E11,'BDEW-Standard'!$B$3:$M$158,H$9,0),7)</f>
        <v>3.1850190999999999</v>
      </c>
      <c r="I11" s="132">
        <f>ROUND(VLOOKUP($E11,'BDEW-Standard'!$B$3:$M$158,I$9,0),7)</f>
        <v>-37.412415500000002</v>
      </c>
      <c r="J11" s="132">
        <f>ROUND(VLOOKUP($E11,'BDEW-Standard'!$B$3:$M$158,J$9,0),7)</f>
        <v>6.1723179000000004</v>
      </c>
      <c r="K11" s="132">
        <f>ROUND(VLOOKUP($E11,'BDEW-Standard'!$B$3:$M$158,K$9,0),7)</f>
        <v>7.6109599999999999E-2</v>
      </c>
      <c r="L11" s="298">
        <f>ROUND(VLOOKUP($E11,'BDEW-Standard'!$B$3:$M$158,L$9,0),1)</f>
        <v>40</v>
      </c>
      <c r="M11" s="132">
        <f>ROUND(VLOOKUP($E11,'BDEW-Standard'!$B$3:$M$158,M$9,0),7)</f>
        <v>0</v>
      </c>
      <c r="N11" s="132">
        <f>ROUND(VLOOKUP($E11,'BDEW-Standard'!$B$3:$M$158,N$9,0),7)</f>
        <v>0</v>
      </c>
      <c r="O11" s="132">
        <f>ROUND(VLOOKUP($E11,'BDEW-Standard'!$B$3:$M$158,O$9,0),7)</f>
        <v>0</v>
      </c>
      <c r="P11" s="132">
        <f>ROUND(VLOOKUP($E11,'BDEW-Standard'!$B$3:$M$158,P$9,0),7)</f>
        <v>0</v>
      </c>
      <c r="Q11" s="299">
        <f>($H11/(1+($I11/($Q$9-$L11))^$J11)+$K11)+MAX($M11*$Q$9+$N11,$O11*$Q$9+$P11)</f>
        <v>0.95508749343949439</v>
      </c>
      <c r="R11" s="133">
        <f>ROUND(VLOOKUP(MID($E11,4,3),'Wochentag F(WT)'!$B$7:$J$22,R$9,0),4)</f>
        <v>1</v>
      </c>
      <c r="S11" s="133">
        <f>ROUND(VLOOKUP(MID($E11,4,3),'Wochentag F(WT)'!$B$7:$J$22,S$9,0),4)</f>
        <v>1</v>
      </c>
      <c r="T11" s="133">
        <f>ROUND(VLOOKUP(MID($E11,4,3),'Wochentag F(WT)'!$B$7:$J$22,T$9,0),4)</f>
        <v>1</v>
      </c>
      <c r="U11" s="133">
        <f>ROUND(VLOOKUP(MID($E11,4,3),'Wochentag F(WT)'!$B$7:$J$22,U$9,0),4)</f>
        <v>1</v>
      </c>
      <c r="V11" s="133">
        <f>ROUND(VLOOKUP(MID($E11,4,3),'Wochentag F(WT)'!$B$7:$J$22,V$9,0),4)</f>
        <v>1</v>
      </c>
      <c r="W11" s="133">
        <f>ROUND(VLOOKUP(MID($E11,4,3),'Wochentag F(WT)'!$B$7:$J$22,W$9,0),4)</f>
        <v>1</v>
      </c>
      <c r="X11" s="134">
        <f>7-SUM(R11:W11)</f>
        <v>1</v>
      </c>
      <c r="Y11" s="257">
        <v>365.12299999999999</v>
      </c>
    </row>
    <row r="12" spans="2:26">
      <c r="B12" s="109">
        <v>1</v>
      </c>
      <c r="C12" s="110" t="str">
        <f t="shared" ref="C12:C41" si="0">$D$6</f>
        <v>ESM</v>
      </c>
      <c r="D12" s="62" t="s">
        <v>247</v>
      </c>
      <c r="E12" s="130" t="s">
        <v>666</v>
      </c>
      <c r="F12" s="262" t="str">
        <f>VLOOKUP($E12,'BDEW-Standard'!$B$3:$M$94,F$9,0)</f>
        <v>D14</v>
      </c>
      <c r="G12" s="108"/>
      <c r="H12" s="239">
        <f>ROUND(VLOOKUP($E12,'BDEW-Standard'!$B$3:$M$94,H$9,0),7)</f>
        <v>3.1850190999999999</v>
      </c>
      <c r="I12" s="239">
        <f>ROUND(VLOOKUP($E12,'BDEW-Standard'!$B$3:$M$94,I$9,0),7)</f>
        <v>-37.412415500000002</v>
      </c>
      <c r="J12" s="239">
        <f>ROUND(VLOOKUP($E12,'BDEW-Standard'!$B$3:$M$94,J$9,0),7)</f>
        <v>6.1723179000000004</v>
      </c>
      <c r="K12" s="239">
        <f>ROUND(VLOOKUP($E12,'BDEW-Standard'!$B$3:$M$94,K$9,0),7)</f>
        <v>7.6109599999999999E-2</v>
      </c>
      <c r="L12" s="300">
        <f>ROUND(VLOOKUP($E12,'BDEW-Standard'!$B$3:$M$94,L$9,0),1)</f>
        <v>40</v>
      </c>
      <c r="M12" s="239">
        <f>ROUND(VLOOKUP($E12,'BDEW-Standard'!$B$3:$M$94,M$9,0),7)</f>
        <v>0</v>
      </c>
      <c r="N12" s="239">
        <f>ROUND(VLOOKUP($E12,'BDEW-Standard'!$B$3:$M$94,N$9,0),7)</f>
        <v>0</v>
      </c>
      <c r="O12" s="239">
        <f>ROUND(VLOOKUP($E12,'BDEW-Standard'!$B$3:$M$94,O$9,0),7)</f>
        <v>0</v>
      </c>
      <c r="P12" s="239">
        <f>ROUND(VLOOKUP($E12,'BDEW-Standard'!$B$3:$M$94,P$9,0),7)</f>
        <v>0</v>
      </c>
      <c r="Q12" s="301">
        <f t="shared" ref="Q12:Q25" si="1">($H12/(1+($I12/($Q$9-$L12))^$J12)+$K12)+MAX($M12*$Q$9+$N12,$O12*$Q$9+$P12)</f>
        <v>0.95508749343949439</v>
      </c>
      <c r="R12" s="240">
        <f>ROUND(VLOOKUP(MID($E12,4,3),'Wochentag F(WT)'!$B$7:$J$22,R$9,0),4)</f>
        <v>1</v>
      </c>
      <c r="S12" s="240">
        <f>ROUND(VLOOKUP(MID($E12,4,3),'Wochentag F(WT)'!$B$7:$J$22,S$9,0),4)</f>
        <v>1</v>
      </c>
      <c r="T12" s="240">
        <f>ROUND(VLOOKUP(MID($E12,4,3),'Wochentag F(WT)'!$B$7:$J$22,T$9,0),4)</f>
        <v>1</v>
      </c>
      <c r="U12" s="240">
        <f>ROUND(VLOOKUP(MID($E12,4,3),'Wochentag F(WT)'!$B$7:$J$22,U$9,0),4)</f>
        <v>1</v>
      </c>
      <c r="V12" s="240">
        <f>ROUND(VLOOKUP(MID($E12,4,3),'Wochentag F(WT)'!$B$7:$J$22,V$9,0),4)</f>
        <v>1</v>
      </c>
      <c r="W12" s="240">
        <f>ROUND(VLOOKUP(MID($E12,4,3),'Wochentag F(WT)'!$B$7:$J$22,W$9,0),4)</f>
        <v>1</v>
      </c>
      <c r="X12" s="241">
        <f>7-SUM(R12:W12)</f>
        <v>1</v>
      </c>
      <c r="Y12" s="258"/>
      <c r="Z12" s="176"/>
    </row>
    <row r="13" spans="2:26" s="108" customFormat="1">
      <c r="B13" s="109">
        <v>2</v>
      </c>
      <c r="C13" s="110" t="str">
        <f t="shared" si="0"/>
        <v>ESM</v>
      </c>
      <c r="D13" s="62" t="s">
        <v>247</v>
      </c>
      <c r="E13" s="130" t="s">
        <v>667</v>
      </c>
      <c r="F13" s="262" t="str">
        <f>VLOOKUP($E13,'BDEW-Standard'!$B$3:$M$94,F$9,0)</f>
        <v>D24</v>
      </c>
      <c r="H13" s="239">
        <f>ROUND(VLOOKUP($E13,'BDEW-Standard'!$B$3:$M$94,H$9,0),7)</f>
        <v>2.5187775000000001</v>
      </c>
      <c r="I13" s="239">
        <f>ROUND(VLOOKUP($E13,'BDEW-Standard'!$B$3:$M$94,I$9,0),7)</f>
        <v>-35.033375399999997</v>
      </c>
      <c r="J13" s="239">
        <f>ROUND(VLOOKUP($E13,'BDEW-Standard'!$B$3:$M$94,J$9,0),7)</f>
        <v>6.2240634000000004</v>
      </c>
      <c r="K13" s="239">
        <f>ROUND(VLOOKUP($E13,'BDEW-Standard'!$B$3:$M$94,K$9,0),7)</f>
        <v>0.10107820000000001</v>
      </c>
      <c r="L13" s="300">
        <f>ROUND(VLOOKUP($E13,'BDEW-Standard'!$B$3:$M$94,L$9,0),1)</f>
        <v>40</v>
      </c>
      <c r="M13" s="239">
        <f>ROUND(VLOOKUP($E13,'BDEW-Standard'!$B$3:$M$94,M$9,0),7)</f>
        <v>0</v>
      </c>
      <c r="N13" s="239">
        <f>ROUND(VLOOKUP($E13,'BDEW-Standard'!$B$3:$M$94,N$9,0),7)</f>
        <v>0</v>
      </c>
      <c r="O13" s="239">
        <f>ROUND(VLOOKUP($E13,'BDEW-Standard'!$B$3:$M$94,O$9,0),7)</f>
        <v>0</v>
      </c>
      <c r="P13" s="239">
        <f>ROUND(VLOOKUP($E13,'BDEW-Standard'!$B$3:$M$94,P$9,0),7)</f>
        <v>0</v>
      </c>
      <c r="Q13" s="301">
        <f t="shared" si="1"/>
        <v>1.0146273685996503</v>
      </c>
      <c r="R13" s="240">
        <f>ROUND(VLOOKUP(MID($E13,4,3),'Wochentag F(WT)'!$B$7:$J$22,R$9,0),4)</f>
        <v>1</v>
      </c>
      <c r="S13" s="240">
        <f>ROUND(VLOOKUP(MID($E13,4,3),'Wochentag F(WT)'!$B$7:$J$22,S$9,0),4)</f>
        <v>1</v>
      </c>
      <c r="T13" s="240">
        <f>ROUND(VLOOKUP(MID($E13,4,3),'Wochentag F(WT)'!$B$7:$J$22,T$9,0),4)</f>
        <v>1</v>
      </c>
      <c r="U13" s="240">
        <f>ROUND(VLOOKUP(MID($E13,4,3),'Wochentag F(WT)'!$B$7:$J$22,U$9,0),4)</f>
        <v>1</v>
      </c>
      <c r="V13" s="240">
        <f>ROUND(VLOOKUP(MID($E13,4,3),'Wochentag F(WT)'!$B$7:$J$22,V$9,0),4)</f>
        <v>1</v>
      </c>
      <c r="W13" s="240">
        <f>ROUND(VLOOKUP(MID($E13,4,3),'Wochentag F(WT)'!$B$7:$J$22,W$9,0),4)</f>
        <v>1</v>
      </c>
      <c r="X13" s="241">
        <f t="shared" ref="X13:X25" si="2">7-SUM(R13:W13)</f>
        <v>1</v>
      </c>
      <c r="Y13" s="258"/>
      <c r="Z13" s="176"/>
    </row>
    <row r="14" spans="2:26" s="108" customFormat="1">
      <c r="B14" s="109">
        <v>3</v>
      </c>
      <c r="C14" s="110" t="str">
        <f t="shared" si="0"/>
        <v>ESM</v>
      </c>
      <c r="D14" s="62" t="s">
        <v>247</v>
      </c>
      <c r="E14" s="130" t="s">
        <v>668</v>
      </c>
      <c r="F14" s="262" t="str">
        <f>VLOOKUP($E14,'BDEW-Standard'!$B$3:$M$94,F$9,0)</f>
        <v>WA4</v>
      </c>
      <c r="H14" s="239">
        <f>ROUND(VLOOKUP($E14,'BDEW-Standard'!$B$3:$M$94,H$9,0),7)</f>
        <v>1.0535874999999999</v>
      </c>
      <c r="I14" s="239">
        <f>ROUND(VLOOKUP($E14,'BDEW-Standard'!$B$3:$M$94,I$9,0),7)</f>
        <v>-35.299999999999997</v>
      </c>
      <c r="J14" s="239">
        <f>ROUND(VLOOKUP($E14,'BDEW-Standard'!$B$3:$M$94,J$9,0),7)</f>
        <v>4.8662747</v>
      </c>
      <c r="K14" s="239">
        <f>ROUND(VLOOKUP($E14,'BDEW-Standard'!$B$3:$M$94,K$9,0),7)</f>
        <v>0.68110420000000005</v>
      </c>
      <c r="L14" s="300">
        <f>ROUND(VLOOKUP($E14,'BDEW-Standard'!$B$3:$M$94,L$9,0),1)</f>
        <v>40</v>
      </c>
      <c r="M14" s="239">
        <f>ROUND(VLOOKUP($E14,'BDEW-Standard'!$B$3:$M$94,M$9,0),7)</f>
        <v>0</v>
      </c>
      <c r="N14" s="239">
        <f>ROUND(VLOOKUP($E14,'BDEW-Standard'!$B$3:$M$94,N$9,0),7)</f>
        <v>0</v>
      </c>
      <c r="O14" s="239">
        <f>ROUND(VLOOKUP($E14,'BDEW-Standard'!$B$3:$M$94,O$9,0),7)</f>
        <v>0</v>
      </c>
      <c r="P14" s="239">
        <f>ROUND(VLOOKUP($E14,'BDEW-Standard'!$B$3:$M$94,P$9,0),7)</f>
        <v>0</v>
      </c>
      <c r="Q14" s="301">
        <f t="shared" si="1"/>
        <v>1.0844348950990992</v>
      </c>
      <c r="R14" s="240">
        <f>ROUND(VLOOKUP(MID($E14,4,3),'Wochentag F(WT)'!$B$7:$J$22,R$9,0),4)</f>
        <v>1.2457</v>
      </c>
      <c r="S14" s="240">
        <f>ROUND(VLOOKUP(MID($E14,4,3),'Wochentag F(WT)'!$B$7:$J$22,S$9,0),4)</f>
        <v>1.2615000000000001</v>
      </c>
      <c r="T14" s="240">
        <f>ROUND(VLOOKUP(MID($E14,4,3),'Wochentag F(WT)'!$B$7:$J$22,T$9,0),4)</f>
        <v>1.2706999999999999</v>
      </c>
      <c r="U14" s="240">
        <f>ROUND(VLOOKUP(MID($E14,4,3),'Wochentag F(WT)'!$B$7:$J$22,U$9,0),4)</f>
        <v>1.2430000000000001</v>
      </c>
      <c r="V14" s="240">
        <f>ROUND(VLOOKUP(MID($E14,4,3),'Wochentag F(WT)'!$B$7:$J$22,V$9,0),4)</f>
        <v>1.1275999999999999</v>
      </c>
      <c r="W14" s="240">
        <f>ROUND(VLOOKUP(MID($E14,4,3),'Wochentag F(WT)'!$B$7:$J$22,W$9,0),4)</f>
        <v>0.38769999999999999</v>
      </c>
      <c r="X14" s="241">
        <f t="shared" si="2"/>
        <v>0.46379999999999999</v>
      </c>
      <c r="Y14" s="258"/>
      <c r="Z14" s="176"/>
    </row>
    <row r="15" spans="2:26" s="108" customFormat="1">
      <c r="B15" s="109">
        <v>4</v>
      </c>
      <c r="C15" s="110" t="str">
        <f t="shared" si="0"/>
        <v>ESM</v>
      </c>
      <c r="D15" s="62" t="s">
        <v>247</v>
      </c>
      <c r="E15" s="130" t="s">
        <v>669</v>
      </c>
      <c r="F15" s="262" t="str">
        <f>VLOOKUP($E15,'BDEW-Standard'!$B$3:$M$94,F$9,0)</f>
        <v>PD4</v>
      </c>
      <c r="H15" s="239">
        <f>ROUND(VLOOKUP($E15,'BDEW-Standard'!$B$3:$M$94,H$9,0),7)</f>
        <v>3.85</v>
      </c>
      <c r="I15" s="239">
        <f>ROUND(VLOOKUP($E15,'BDEW-Standard'!$B$3:$M$94,I$9,0),7)</f>
        <v>-37</v>
      </c>
      <c r="J15" s="239">
        <f>ROUND(VLOOKUP($E15,'BDEW-Standard'!$B$3:$M$94,J$9,0),7)</f>
        <v>10.2405021</v>
      </c>
      <c r="K15" s="239">
        <f>ROUND(VLOOKUP($E15,'BDEW-Standard'!$B$3:$M$94,K$9,0),7)</f>
        <v>4.6924300000000002E-2</v>
      </c>
      <c r="L15" s="300">
        <f>ROUND(VLOOKUP($E15,'BDEW-Standard'!$B$3:$M$94,L$9,0),1)</f>
        <v>40</v>
      </c>
      <c r="M15" s="239">
        <f>ROUND(VLOOKUP($E15,'BDEW-Standard'!$B$3:$M$94,M$9,0),7)</f>
        <v>0</v>
      </c>
      <c r="N15" s="239">
        <f>ROUND(VLOOKUP($E15,'BDEW-Standard'!$B$3:$M$94,N$9,0),7)</f>
        <v>0</v>
      </c>
      <c r="O15" s="239">
        <f>ROUND(VLOOKUP($E15,'BDEW-Standard'!$B$3:$M$94,O$9,0),7)</f>
        <v>0</v>
      </c>
      <c r="P15" s="239">
        <f>ROUND(VLOOKUP($E15,'BDEW-Standard'!$B$3:$M$94,P$9,0),7)</f>
        <v>0</v>
      </c>
      <c r="Q15" s="301">
        <f t="shared" si="1"/>
        <v>0.75691065279879233</v>
      </c>
      <c r="R15" s="240">
        <f>ROUND(VLOOKUP(MID($E15,4,3),'Wochentag F(WT)'!$B$7:$J$22,R$9,0),4)</f>
        <v>1.0214000000000001</v>
      </c>
      <c r="S15" s="240">
        <f>ROUND(VLOOKUP(MID($E15,4,3),'Wochentag F(WT)'!$B$7:$J$22,S$9,0),4)</f>
        <v>1.0866</v>
      </c>
      <c r="T15" s="240">
        <f>ROUND(VLOOKUP(MID($E15,4,3),'Wochentag F(WT)'!$B$7:$J$22,T$9,0),4)</f>
        <v>1.0720000000000001</v>
      </c>
      <c r="U15" s="240">
        <f>ROUND(VLOOKUP(MID($E15,4,3),'Wochentag F(WT)'!$B$7:$J$22,U$9,0),4)</f>
        <v>1.0557000000000001</v>
      </c>
      <c r="V15" s="240">
        <f>ROUND(VLOOKUP(MID($E15,4,3),'Wochentag F(WT)'!$B$7:$J$22,V$9,0),4)</f>
        <v>1.0117</v>
      </c>
      <c r="W15" s="240">
        <f>ROUND(VLOOKUP(MID($E15,4,3),'Wochentag F(WT)'!$B$7:$J$22,W$9,0),4)</f>
        <v>0.90010000000000001</v>
      </c>
      <c r="X15" s="241">
        <f t="shared" si="2"/>
        <v>0.85249999999999915</v>
      </c>
      <c r="Y15" s="258"/>
      <c r="Z15" s="176"/>
    </row>
    <row r="16" spans="2:26" s="108" customFormat="1">
      <c r="B16" s="109">
        <v>5</v>
      </c>
      <c r="C16" s="110" t="str">
        <f t="shared" si="0"/>
        <v>ESM</v>
      </c>
      <c r="D16" s="62" t="s">
        <v>247</v>
      </c>
      <c r="E16" s="130" t="s">
        <v>670</v>
      </c>
      <c r="F16" s="262" t="str">
        <f>VLOOKUP($E16,'BDEW-Standard'!$B$3:$M$94,F$9,0)</f>
        <v>MK4</v>
      </c>
      <c r="H16" s="239">
        <f>ROUND(VLOOKUP($E16,'BDEW-Standard'!$B$3:$M$94,H$9,0),7)</f>
        <v>3.1177248</v>
      </c>
      <c r="I16" s="239">
        <f>ROUND(VLOOKUP($E16,'BDEW-Standard'!$B$3:$M$94,I$9,0),7)</f>
        <v>-35.871506199999999</v>
      </c>
      <c r="J16" s="239">
        <f>ROUND(VLOOKUP($E16,'BDEW-Standard'!$B$3:$M$94,J$9,0),7)</f>
        <v>7.5186828999999999</v>
      </c>
      <c r="K16" s="239">
        <f>ROUND(VLOOKUP($E16,'BDEW-Standard'!$B$3:$M$94,K$9,0),7)</f>
        <v>3.4330100000000002E-2</v>
      </c>
      <c r="L16" s="300">
        <f>ROUND(VLOOKUP($E16,'BDEW-Standard'!$B$3:$M$94,L$9,0),1)</f>
        <v>40</v>
      </c>
      <c r="M16" s="239">
        <f>ROUND(VLOOKUP($E16,'BDEW-Standard'!$B$3:$M$94,M$9,0),7)</f>
        <v>0</v>
      </c>
      <c r="N16" s="239">
        <f>ROUND(VLOOKUP($E16,'BDEW-Standard'!$B$3:$M$94,N$9,0),7)</f>
        <v>0</v>
      </c>
      <c r="O16" s="239">
        <f>ROUND(VLOOKUP($E16,'BDEW-Standard'!$B$3:$M$94,O$9,0),7)</f>
        <v>0</v>
      </c>
      <c r="P16" s="239">
        <f>ROUND(VLOOKUP($E16,'BDEW-Standard'!$B$3:$M$94,P$9,0),7)</f>
        <v>0</v>
      </c>
      <c r="Q16" s="301">
        <f t="shared" si="1"/>
        <v>0.9622064996731321</v>
      </c>
      <c r="R16" s="240">
        <f>ROUND(VLOOKUP(MID($E16,4,3),'Wochentag F(WT)'!$B$7:$J$22,R$9,0),4)</f>
        <v>1.0699000000000001</v>
      </c>
      <c r="S16" s="240">
        <f>ROUND(VLOOKUP(MID($E16,4,3),'Wochentag F(WT)'!$B$7:$J$22,S$9,0),4)</f>
        <v>1.0365</v>
      </c>
      <c r="T16" s="240">
        <f>ROUND(VLOOKUP(MID($E16,4,3),'Wochentag F(WT)'!$B$7:$J$22,T$9,0),4)</f>
        <v>0.99329999999999996</v>
      </c>
      <c r="U16" s="240">
        <f>ROUND(VLOOKUP(MID($E16,4,3),'Wochentag F(WT)'!$B$7:$J$22,U$9,0),4)</f>
        <v>0.99480000000000002</v>
      </c>
      <c r="V16" s="240">
        <f>ROUND(VLOOKUP(MID($E16,4,3),'Wochentag F(WT)'!$B$7:$J$22,V$9,0),4)</f>
        <v>1.0659000000000001</v>
      </c>
      <c r="W16" s="240">
        <f>ROUND(VLOOKUP(MID($E16,4,3),'Wochentag F(WT)'!$B$7:$J$22,W$9,0),4)</f>
        <v>0.93620000000000003</v>
      </c>
      <c r="X16" s="241">
        <f t="shared" si="2"/>
        <v>0.90339999999999954</v>
      </c>
      <c r="Y16" s="258"/>
      <c r="Z16" s="176"/>
    </row>
    <row r="17" spans="2:26" s="108" customFormat="1">
      <c r="B17" s="109">
        <v>6</v>
      </c>
      <c r="C17" s="110" t="str">
        <f t="shared" si="0"/>
        <v>ESM</v>
      </c>
      <c r="D17" s="62" t="s">
        <v>247</v>
      </c>
      <c r="E17" s="130" t="s">
        <v>671</v>
      </c>
      <c r="F17" s="262" t="str">
        <f>VLOOKUP($E17,'BDEW-Standard'!$B$3:$M$94,F$9,0)</f>
        <v>KO4</v>
      </c>
      <c r="H17" s="239">
        <f>ROUND(VLOOKUP($E17,'BDEW-Standard'!$B$3:$M$94,H$9,0),7)</f>
        <v>3.4428942999999999</v>
      </c>
      <c r="I17" s="239">
        <f>ROUND(VLOOKUP($E17,'BDEW-Standard'!$B$3:$M$94,I$9,0),7)</f>
        <v>-36.659050399999998</v>
      </c>
      <c r="J17" s="239">
        <f>ROUND(VLOOKUP($E17,'BDEW-Standard'!$B$3:$M$94,J$9,0),7)</f>
        <v>7.6083226000000002</v>
      </c>
      <c r="K17" s="239">
        <f>ROUND(VLOOKUP($E17,'BDEW-Standard'!$B$3:$M$94,K$9,0),7)</f>
        <v>7.4685000000000001E-2</v>
      </c>
      <c r="L17" s="300">
        <f>ROUND(VLOOKUP($E17,'BDEW-Standard'!$B$3:$M$94,L$9,0),1)</f>
        <v>40</v>
      </c>
      <c r="M17" s="239">
        <f>ROUND(VLOOKUP($E17,'BDEW-Standard'!$B$3:$M$94,M$9,0),7)</f>
        <v>0</v>
      </c>
      <c r="N17" s="239">
        <f>ROUND(VLOOKUP($E17,'BDEW-Standard'!$B$3:$M$94,N$9,0),7)</f>
        <v>0</v>
      </c>
      <c r="O17" s="239">
        <f>ROUND(VLOOKUP($E17,'BDEW-Standard'!$B$3:$M$94,O$9,0),7)</f>
        <v>0</v>
      </c>
      <c r="P17" s="239">
        <f>ROUND(VLOOKUP($E17,'BDEW-Standard'!$B$3:$M$94,P$9,0),7)</f>
        <v>0</v>
      </c>
      <c r="Q17" s="301">
        <f t="shared" si="1"/>
        <v>0.97768382110526542</v>
      </c>
      <c r="R17" s="240">
        <f>ROUND(VLOOKUP(MID($E17,4,3),'Wochentag F(WT)'!$B$7:$J$22,R$9,0),4)</f>
        <v>1.0354000000000001</v>
      </c>
      <c r="S17" s="240">
        <f>ROUND(VLOOKUP(MID($E17,4,3),'Wochentag F(WT)'!$B$7:$J$22,S$9,0),4)</f>
        <v>1.0523</v>
      </c>
      <c r="T17" s="240">
        <f>ROUND(VLOOKUP(MID($E17,4,3),'Wochentag F(WT)'!$B$7:$J$22,T$9,0),4)</f>
        <v>1.0448999999999999</v>
      </c>
      <c r="U17" s="240">
        <f>ROUND(VLOOKUP(MID($E17,4,3),'Wochentag F(WT)'!$B$7:$J$22,U$9,0),4)</f>
        <v>1.0494000000000001</v>
      </c>
      <c r="V17" s="240">
        <f>ROUND(VLOOKUP(MID($E17,4,3),'Wochentag F(WT)'!$B$7:$J$22,V$9,0),4)</f>
        <v>0.98850000000000005</v>
      </c>
      <c r="W17" s="240">
        <f>ROUND(VLOOKUP(MID($E17,4,3),'Wochentag F(WT)'!$B$7:$J$22,W$9,0),4)</f>
        <v>0.88600000000000001</v>
      </c>
      <c r="X17" s="241">
        <f t="shared" si="2"/>
        <v>0.94349999999999934</v>
      </c>
      <c r="Y17" s="258"/>
      <c r="Z17" s="176"/>
    </row>
    <row r="18" spans="2:26" s="108" customFormat="1">
      <c r="B18" s="109">
        <v>7</v>
      </c>
      <c r="C18" s="110" t="str">
        <f t="shared" si="0"/>
        <v>ESM</v>
      </c>
      <c r="D18" s="62" t="s">
        <v>247</v>
      </c>
      <c r="E18" s="130" t="s">
        <v>672</v>
      </c>
      <c r="F18" s="262" t="str">
        <f>VLOOKUP($E18,'BDEW-Standard'!$B$3:$M$94,F$9,0)</f>
        <v>HD4</v>
      </c>
      <c r="H18" s="239">
        <f>ROUND(VLOOKUP($E18,'BDEW-Standard'!$B$3:$M$94,H$9,0),7)</f>
        <v>3.0084346000000002</v>
      </c>
      <c r="I18" s="239">
        <f>ROUND(VLOOKUP($E18,'BDEW-Standard'!$B$3:$M$94,I$9,0),7)</f>
        <v>-36.607845300000001</v>
      </c>
      <c r="J18" s="239">
        <f>ROUND(VLOOKUP($E18,'BDEW-Standard'!$B$3:$M$94,J$9,0),7)</f>
        <v>7.3211870000000001</v>
      </c>
      <c r="K18" s="239">
        <f>ROUND(VLOOKUP($E18,'BDEW-Standard'!$B$3:$M$94,K$9,0),7)</f>
        <v>0.15496599999999999</v>
      </c>
      <c r="L18" s="300">
        <f>ROUND(VLOOKUP($E18,'BDEW-Standard'!$B$3:$M$94,L$9,0),1)</f>
        <v>40</v>
      </c>
      <c r="M18" s="239">
        <f>ROUND(VLOOKUP($E18,'BDEW-Standard'!$B$3:$M$94,M$9,0),7)</f>
        <v>0</v>
      </c>
      <c r="N18" s="239">
        <f>ROUND(VLOOKUP($E18,'BDEW-Standard'!$B$3:$M$94,N$9,0),7)</f>
        <v>0</v>
      </c>
      <c r="O18" s="239">
        <f>ROUND(VLOOKUP($E18,'BDEW-Standard'!$B$3:$M$94,O$9,0),7)</f>
        <v>0</v>
      </c>
      <c r="P18" s="239">
        <f>ROUND(VLOOKUP($E18,'BDEW-Standard'!$B$3:$M$94,P$9,0),7)</f>
        <v>0</v>
      </c>
      <c r="Q18" s="301">
        <f t="shared" si="1"/>
        <v>0.97302438504000599</v>
      </c>
      <c r="R18" s="240">
        <f>ROUND(VLOOKUP(MID($E18,4,3),'Wochentag F(WT)'!$B$7:$J$22,R$9,0),4)</f>
        <v>1.03</v>
      </c>
      <c r="S18" s="240">
        <f>ROUND(VLOOKUP(MID($E18,4,3),'Wochentag F(WT)'!$B$7:$J$22,S$9,0),4)</f>
        <v>1.03</v>
      </c>
      <c r="T18" s="240">
        <f>ROUND(VLOOKUP(MID($E18,4,3),'Wochentag F(WT)'!$B$7:$J$22,T$9,0),4)</f>
        <v>1.02</v>
      </c>
      <c r="U18" s="240">
        <f>ROUND(VLOOKUP(MID($E18,4,3),'Wochentag F(WT)'!$B$7:$J$22,U$9,0),4)</f>
        <v>1.03</v>
      </c>
      <c r="V18" s="240">
        <f>ROUND(VLOOKUP(MID($E18,4,3),'Wochentag F(WT)'!$B$7:$J$22,V$9,0),4)</f>
        <v>1.01</v>
      </c>
      <c r="W18" s="240">
        <f>ROUND(VLOOKUP(MID($E18,4,3),'Wochentag F(WT)'!$B$7:$J$22,W$9,0),4)</f>
        <v>0.93</v>
      </c>
      <c r="X18" s="241">
        <f t="shared" si="2"/>
        <v>0.95000000000000018</v>
      </c>
      <c r="Y18" s="258"/>
      <c r="Z18" s="176"/>
    </row>
    <row r="19" spans="2:26" s="108" customFormat="1">
      <c r="B19" s="109">
        <v>8</v>
      </c>
      <c r="C19" s="110" t="str">
        <f t="shared" si="0"/>
        <v>ESM</v>
      </c>
      <c r="D19" s="62" t="s">
        <v>247</v>
      </c>
      <c r="E19" s="130" t="s">
        <v>673</v>
      </c>
      <c r="F19" s="262" t="str">
        <f>VLOOKUP($E19,'BDEW-Standard'!$B$3:$M$94,F$9,0)</f>
        <v>HA4</v>
      </c>
      <c r="H19" s="239">
        <f>ROUND(VLOOKUP($E19,'BDEW-Standard'!$B$3:$M$94,H$9,0),7)</f>
        <v>4.0196902000000003</v>
      </c>
      <c r="I19" s="239">
        <f>ROUND(VLOOKUP($E19,'BDEW-Standard'!$B$3:$M$94,I$9,0),7)</f>
        <v>-37.828203700000003</v>
      </c>
      <c r="J19" s="239">
        <f>ROUND(VLOOKUP($E19,'BDEW-Standard'!$B$3:$M$94,J$9,0),7)</f>
        <v>8.1593368999999996</v>
      </c>
      <c r="K19" s="239">
        <f>ROUND(VLOOKUP($E19,'BDEW-Standard'!$B$3:$M$94,K$9,0),7)</f>
        <v>4.72845E-2</v>
      </c>
      <c r="L19" s="300">
        <f>ROUND(VLOOKUP($E19,'BDEW-Standard'!$B$3:$M$94,L$9,0),1)</f>
        <v>40</v>
      </c>
      <c r="M19" s="239">
        <f>ROUND(VLOOKUP($E19,'BDEW-Standard'!$B$3:$M$94,M$9,0),7)</f>
        <v>0</v>
      </c>
      <c r="N19" s="239">
        <f>ROUND(VLOOKUP($E19,'BDEW-Standard'!$B$3:$M$94,N$9,0),7)</f>
        <v>0</v>
      </c>
      <c r="O19" s="239">
        <f>ROUND(VLOOKUP($E19,'BDEW-Standard'!$B$3:$M$94,O$9,0),7)</f>
        <v>0</v>
      </c>
      <c r="P19" s="239">
        <f>ROUND(VLOOKUP($E19,'BDEW-Standard'!$B$3:$M$94,P$9,0),7)</f>
        <v>0</v>
      </c>
      <c r="Q19" s="301">
        <f t="shared" si="1"/>
        <v>0.86486713303260787</v>
      </c>
      <c r="R19" s="240">
        <f>ROUND(VLOOKUP(MID($E19,4,3),'Wochentag F(WT)'!$B$7:$J$22,R$9,0),4)</f>
        <v>1.0358000000000001</v>
      </c>
      <c r="S19" s="240">
        <f>ROUND(VLOOKUP(MID($E19,4,3),'Wochentag F(WT)'!$B$7:$J$22,S$9,0),4)</f>
        <v>1.0232000000000001</v>
      </c>
      <c r="T19" s="240">
        <f>ROUND(VLOOKUP(MID($E19,4,3),'Wochentag F(WT)'!$B$7:$J$22,T$9,0),4)</f>
        <v>1.0251999999999999</v>
      </c>
      <c r="U19" s="240">
        <f>ROUND(VLOOKUP(MID($E19,4,3),'Wochentag F(WT)'!$B$7:$J$22,U$9,0),4)</f>
        <v>1.0295000000000001</v>
      </c>
      <c r="V19" s="240">
        <f>ROUND(VLOOKUP(MID($E19,4,3),'Wochentag F(WT)'!$B$7:$J$22,V$9,0),4)</f>
        <v>1.0253000000000001</v>
      </c>
      <c r="W19" s="240">
        <f>ROUND(VLOOKUP(MID($E19,4,3),'Wochentag F(WT)'!$B$7:$J$22,W$9,0),4)</f>
        <v>0.96750000000000003</v>
      </c>
      <c r="X19" s="241">
        <f t="shared" si="2"/>
        <v>0.89350000000000041</v>
      </c>
      <c r="Y19" s="258"/>
      <c r="Z19" s="176"/>
    </row>
    <row r="20" spans="2:26" s="108" customFormat="1">
      <c r="B20" s="109">
        <v>9</v>
      </c>
      <c r="C20" s="110" t="str">
        <f t="shared" si="0"/>
        <v>ESM</v>
      </c>
      <c r="D20" s="62" t="s">
        <v>247</v>
      </c>
      <c r="E20" s="130" t="s">
        <v>674</v>
      </c>
      <c r="F20" s="262" t="str">
        <f>VLOOKUP($E20,'BDEW-Standard'!$B$3:$M$94,F$9,0)</f>
        <v>GB4</v>
      </c>
      <c r="H20" s="239">
        <f>ROUND(VLOOKUP($E20,'BDEW-Standard'!$B$3:$M$94,H$9,0),7)</f>
        <v>3.6017736</v>
      </c>
      <c r="I20" s="239">
        <f>ROUND(VLOOKUP($E20,'BDEW-Standard'!$B$3:$M$94,I$9,0),7)</f>
        <v>-37.882536799999997</v>
      </c>
      <c r="J20" s="239">
        <f>ROUND(VLOOKUP($E20,'BDEW-Standard'!$B$3:$M$94,J$9,0),7)</f>
        <v>6.9836070000000001</v>
      </c>
      <c r="K20" s="239">
        <f>ROUND(VLOOKUP($E20,'BDEW-Standard'!$B$3:$M$94,K$9,0),7)</f>
        <v>5.4826199999999999E-2</v>
      </c>
      <c r="L20" s="300">
        <f>ROUND(VLOOKUP($E20,'BDEW-Standard'!$B$3:$M$94,L$9,0),1)</f>
        <v>40</v>
      </c>
      <c r="M20" s="239">
        <f>ROUND(VLOOKUP($E20,'BDEW-Standard'!$B$3:$M$94,M$9,0),7)</f>
        <v>0</v>
      </c>
      <c r="N20" s="239">
        <f>ROUND(VLOOKUP($E20,'BDEW-Standard'!$B$3:$M$94,N$9,0),7)</f>
        <v>0</v>
      </c>
      <c r="O20" s="239">
        <f>ROUND(VLOOKUP($E20,'BDEW-Standard'!$B$3:$M$94,O$9,0),7)</f>
        <v>0</v>
      </c>
      <c r="P20" s="239">
        <f>ROUND(VLOOKUP($E20,'BDEW-Standard'!$B$3:$M$94,P$9,0),7)</f>
        <v>0</v>
      </c>
      <c r="Q20" s="301">
        <f t="shared" si="1"/>
        <v>0.90239375975311864</v>
      </c>
      <c r="R20" s="240">
        <f>ROUND(VLOOKUP(MID($E20,4,3),'Wochentag F(WT)'!$B$7:$J$22,R$9,0),4)</f>
        <v>0.98970000000000002</v>
      </c>
      <c r="S20" s="240">
        <f>ROUND(VLOOKUP(MID($E20,4,3),'Wochentag F(WT)'!$B$7:$J$22,S$9,0),4)</f>
        <v>0.9627</v>
      </c>
      <c r="T20" s="240">
        <f>ROUND(VLOOKUP(MID($E20,4,3),'Wochentag F(WT)'!$B$7:$J$22,T$9,0),4)</f>
        <v>1.0507</v>
      </c>
      <c r="U20" s="240">
        <f>ROUND(VLOOKUP(MID($E20,4,3),'Wochentag F(WT)'!$B$7:$J$22,U$9,0),4)</f>
        <v>1.0551999999999999</v>
      </c>
      <c r="V20" s="240">
        <f>ROUND(VLOOKUP(MID($E20,4,3),'Wochentag F(WT)'!$B$7:$J$22,V$9,0),4)</f>
        <v>1.0297000000000001</v>
      </c>
      <c r="W20" s="240">
        <f>ROUND(VLOOKUP(MID($E20,4,3),'Wochentag F(WT)'!$B$7:$J$22,W$9,0),4)</f>
        <v>0.97670000000000001</v>
      </c>
      <c r="X20" s="241">
        <f t="shared" si="2"/>
        <v>0.9352999999999998</v>
      </c>
      <c r="Y20" s="258"/>
      <c r="Z20" s="176"/>
    </row>
    <row r="21" spans="2:26" s="108" customFormat="1">
      <c r="B21" s="109">
        <v>10</v>
      </c>
      <c r="C21" s="110" t="str">
        <f t="shared" si="0"/>
        <v>ESM</v>
      </c>
      <c r="D21" s="62" t="s">
        <v>247</v>
      </c>
      <c r="E21" s="130" t="s">
        <v>675</v>
      </c>
      <c r="F21" s="262" t="str">
        <f>VLOOKUP($E21,'BDEW-Standard'!$B$3:$M$94,F$9,0)</f>
        <v>GA4</v>
      </c>
      <c r="H21" s="239">
        <f>ROUND(VLOOKUP($E21,'BDEW-Standard'!$B$3:$M$94,H$9,0),7)</f>
        <v>2.8195655999999998</v>
      </c>
      <c r="I21" s="239">
        <f>ROUND(VLOOKUP($E21,'BDEW-Standard'!$B$3:$M$94,I$9,0),7)</f>
        <v>-36</v>
      </c>
      <c r="J21" s="239">
        <f>ROUND(VLOOKUP($E21,'BDEW-Standard'!$B$3:$M$94,J$9,0),7)</f>
        <v>7.7368518000000002</v>
      </c>
      <c r="K21" s="239">
        <f>ROUND(VLOOKUP($E21,'BDEW-Standard'!$B$3:$M$94,K$9,0),7)</f>
        <v>0.157281</v>
      </c>
      <c r="L21" s="300">
        <f>ROUND(VLOOKUP($E21,'BDEW-Standard'!$B$3:$M$94,L$9,0),1)</f>
        <v>40</v>
      </c>
      <c r="M21" s="239">
        <f>ROUND(VLOOKUP($E21,'BDEW-Standard'!$B$3:$M$94,M$9,0),7)</f>
        <v>0</v>
      </c>
      <c r="N21" s="239">
        <f>ROUND(VLOOKUP($E21,'BDEW-Standard'!$B$3:$M$94,N$9,0),7)</f>
        <v>0</v>
      </c>
      <c r="O21" s="239">
        <f>ROUND(VLOOKUP($E21,'BDEW-Standard'!$B$3:$M$94,O$9,0),7)</f>
        <v>0</v>
      </c>
      <c r="P21" s="239">
        <f>ROUND(VLOOKUP($E21,'BDEW-Standard'!$B$3:$M$94,P$9,0),7)</f>
        <v>0</v>
      </c>
      <c r="Q21" s="301">
        <f t="shared" si="1"/>
        <v>0.96576337685759206</v>
      </c>
      <c r="R21" s="240">
        <f>ROUND(VLOOKUP(MID($E21,4,3),'Wochentag F(WT)'!$B$7:$J$22,R$9,0),4)</f>
        <v>0.93220000000000003</v>
      </c>
      <c r="S21" s="240">
        <f>ROUND(VLOOKUP(MID($E21,4,3),'Wochentag F(WT)'!$B$7:$J$22,S$9,0),4)</f>
        <v>0.98939999999999995</v>
      </c>
      <c r="T21" s="240">
        <f>ROUND(VLOOKUP(MID($E21,4,3),'Wochentag F(WT)'!$B$7:$J$22,T$9,0),4)</f>
        <v>1.0033000000000001</v>
      </c>
      <c r="U21" s="240">
        <f>ROUND(VLOOKUP(MID($E21,4,3),'Wochentag F(WT)'!$B$7:$J$22,U$9,0),4)</f>
        <v>1.0108999999999999</v>
      </c>
      <c r="V21" s="240">
        <f>ROUND(VLOOKUP(MID($E21,4,3),'Wochentag F(WT)'!$B$7:$J$22,V$9,0),4)</f>
        <v>1.018</v>
      </c>
      <c r="W21" s="240">
        <f>ROUND(VLOOKUP(MID($E21,4,3),'Wochentag F(WT)'!$B$7:$J$22,W$9,0),4)</f>
        <v>1.0356000000000001</v>
      </c>
      <c r="X21" s="241">
        <f t="shared" si="2"/>
        <v>1.0106000000000002</v>
      </c>
      <c r="Y21" s="258"/>
      <c r="Z21" s="176"/>
    </row>
    <row r="22" spans="2:26" s="108" customFormat="1">
      <c r="B22" s="109">
        <v>11</v>
      </c>
      <c r="C22" s="110" t="str">
        <f t="shared" si="0"/>
        <v>ESM</v>
      </c>
      <c r="D22" s="62" t="s">
        <v>247</v>
      </c>
      <c r="E22" s="130" t="s">
        <v>676</v>
      </c>
      <c r="F22" s="262" t="str">
        <f>VLOOKUP($E22,'BDEW-Standard'!$B$3:$M$94,F$9,0)</f>
        <v>BH4</v>
      </c>
      <c r="H22" s="239">
        <f>ROUND(VLOOKUP($E22,'BDEW-Standard'!$B$3:$M$94,H$9,0),7)</f>
        <v>2.4595180999999999</v>
      </c>
      <c r="I22" s="239">
        <f>ROUND(VLOOKUP($E22,'BDEW-Standard'!$B$3:$M$94,I$9,0),7)</f>
        <v>-35.253212400000002</v>
      </c>
      <c r="J22" s="239">
        <f>ROUND(VLOOKUP($E22,'BDEW-Standard'!$B$3:$M$94,J$9,0),7)</f>
        <v>6.0587001000000003</v>
      </c>
      <c r="K22" s="239">
        <f>ROUND(VLOOKUP($E22,'BDEW-Standard'!$B$3:$M$94,K$9,0),7)</f>
        <v>0.16473699999999999</v>
      </c>
      <c r="L22" s="300">
        <f>ROUND(VLOOKUP($E22,'BDEW-Standard'!$B$3:$M$94,L$9,0),1)</f>
        <v>40</v>
      </c>
      <c r="M22" s="239">
        <f>ROUND(VLOOKUP($E22,'BDEW-Standard'!$B$3:$M$94,M$9,0),7)</f>
        <v>0</v>
      </c>
      <c r="N22" s="239">
        <f>ROUND(VLOOKUP($E22,'BDEW-Standard'!$B$3:$M$94,N$9,0),7)</f>
        <v>0</v>
      </c>
      <c r="O22" s="239">
        <f>ROUND(VLOOKUP($E22,'BDEW-Standard'!$B$3:$M$94,O$9,0),7)</f>
        <v>0</v>
      </c>
      <c r="P22" s="239">
        <f>ROUND(VLOOKUP($E22,'BDEW-Standard'!$B$3:$M$94,P$9,0),7)</f>
        <v>0</v>
      </c>
      <c r="Q22" s="301">
        <f t="shared" si="1"/>
        <v>1.043802057143173</v>
      </c>
      <c r="R22" s="240">
        <f>ROUND(VLOOKUP(MID($E22,4,3),'Wochentag F(WT)'!$B$7:$J$22,R$9,0),4)</f>
        <v>0.97670000000000001</v>
      </c>
      <c r="S22" s="240">
        <f>ROUND(VLOOKUP(MID($E22,4,3),'Wochentag F(WT)'!$B$7:$J$22,S$9,0),4)</f>
        <v>1.0388999999999999</v>
      </c>
      <c r="T22" s="240">
        <f>ROUND(VLOOKUP(MID($E22,4,3),'Wochentag F(WT)'!$B$7:$J$22,T$9,0),4)</f>
        <v>1.0027999999999999</v>
      </c>
      <c r="U22" s="240">
        <f>ROUND(VLOOKUP(MID($E22,4,3),'Wochentag F(WT)'!$B$7:$J$22,U$9,0),4)</f>
        <v>1.0162</v>
      </c>
      <c r="V22" s="240">
        <f>ROUND(VLOOKUP(MID($E22,4,3),'Wochentag F(WT)'!$B$7:$J$22,V$9,0),4)</f>
        <v>1.0024</v>
      </c>
      <c r="W22" s="240">
        <f>ROUND(VLOOKUP(MID($E22,4,3),'Wochentag F(WT)'!$B$7:$J$22,W$9,0),4)</f>
        <v>1.0043</v>
      </c>
      <c r="X22" s="241">
        <f t="shared" si="2"/>
        <v>0.95870000000000122</v>
      </c>
      <c r="Y22" s="258"/>
      <c r="Z22" s="176"/>
    </row>
    <row r="23" spans="2:26" s="108" customFormat="1">
      <c r="B23" s="109">
        <v>12</v>
      </c>
      <c r="C23" s="110" t="str">
        <f t="shared" si="0"/>
        <v>ESM</v>
      </c>
      <c r="D23" s="62" t="s">
        <v>247</v>
      </c>
      <c r="E23" s="130" t="s">
        <v>677</v>
      </c>
      <c r="F23" s="262" t="str">
        <f>VLOOKUP($E23,'BDEW-Standard'!$B$3:$M$94,F$9,0)</f>
        <v>BD4</v>
      </c>
      <c r="H23" s="239">
        <f>ROUND(VLOOKUP($E23,'BDEW-Standard'!$B$3:$M$94,H$9,0),7)</f>
        <v>3.75</v>
      </c>
      <c r="I23" s="239">
        <f>ROUND(VLOOKUP($E23,'BDEW-Standard'!$B$3:$M$94,I$9,0),7)</f>
        <v>-37.5</v>
      </c>
      <c r="J23" s="239">
        <f>ROUND(VLOOKUP($E23,'BDEW-Standard'!$B$3:$M$94,J$9,0),7)</f>
        <v>6.8</v>
      </c>
      <c r="K23" s="239">
        <f>ROUND(VLOOKUP($E23,'BDEW-Standard'!$B$3:$M$94,K$9,0),7)</f>
        <v>6.0911300000000002E-2</v>
      </c>
      <c r="L23" s="300">
        <f>ROUND(VLOOKUP($E23,'BDEW-Standard'!$B$3:$M$94,L$9,0),1)</f>
        <v>40</v>
      </c>
      <c r="M23" s="239">
        <f>ROUND(VLOOKUP($E23,'BDEW-Standard'!$B$3:$M$94,M$9,0),7)</f>
        <v>0</v>
      </c>
      <c r="N23" s="239">
        <f>ROUND(VLOOKUP($E23,'BDEW-Standard'!$B$3:$M$94,N$9,0),7)</f>
        <v>0</v>
      </c>
      <c r="O23" s="239">
        <f>ROUND(VLOOKUP($E23,'BDEW-Standard'!$B$3:$M$94,O$9,0),7)</f>
        <v>0</v>
      </c>
      <c r="P23" s="239">
        <f>ROUND(VLOOKUP($E23,'BDEW-Standard'!$B$3:$M$94,P$9,0),7)</f>
        <v>0</v>
      </c>
      <c r="Q23" s="301">
        <f t="shared" si="1"/>
        <v>1.0126136468627658</v>
      </c>
      <c r="R23" s="240">
        <f>ROUND(VLOOKUP(MID($E23,4,3),'Wochentag F(WT)'!$B$7:$J$22,R$9,0),4)</f>
        <v>1.1052</v>
      </c>
      <c r="S23" s="240">
        <f>ROUND(VLOOKUP(MID($E23,4,3),'Wochentag F(WT)'!$B$7:$J$22,S$9,0),4)</f>
        <v>1.0857000000000001</v>
      </c>
      <c r="T23" s="240">
        <f>ROUND(VLOOKUP(MID($E23,4,3),'Wochentag F(WT)'!$B$7:$J$22,T$9,0),4)</f>
        <v>1.0378000000000001</v>
      </c>
      <c r="U23" s="240">
        <f>ROUND(VLOOKUP(MID($E23,4,3),'Wochentag F(WT)'!$B$7:$J$22,U$9,0),4)</f>
        <v>1.0622</v>
      </c>
      <c r="V23" s="240">
        <f>ROUND(VLOOKUP(MID($E23,4,3),'Wochentag F(WT)'!$B$7:$J$22,V$9,0),4)</f>
        <v>1.0266</v>
      </c>
      <c r="W23" s="240">
        <f>ROUND(VLOOKUP(MID($E23,4,3),'Wochentag F(WT)'!$B$7:$J$22,W$9,0),4)</f>
        <v>0.76290000000000002</v>
      </c>
      <c r="X23" s="241">
        <f t="shared" si="2"/>
        <v>0.91959999999999997</v>
      </c>
      <c r="Y23" s="258"/>
      <c r="Z23" s="176"/>
    </row>
    <row r="24" spans="2:26" s="108" customFormat="1">
      <c r="B24" s="109">
        <v>13</v>
      </c>
      <c r="C24" s="110" t="str">
        <f t="shared" si="0"/>
        <v>ESM</v>
      </c>
      <c r="D24" s="62" t="s">
        <v>247</v>
      </c>
      <c r="E24" s="130" t="s">
        <v>678</v>
      </c>
      <c r="F24" s="262" t="str">
        <f>VLOOKUP($E24,'BDEW-Standard'!$B$3:$M$94,F$9,0)</f>
        <v>BA4</v>
      </c>
      <c r="H24" s="239">
        <f>ROUND(VLOOKUP($E24,'BDEW-Standard'!$B$3:$M$94,H$9,0),7)</f>
        <v>0.93158890000000005</v>
      </c>
      <c r="I24" s="239">
        <f>ROUND(VLOOKUP($E24,'BDEW-Standard'!$B$3:$M$94,I$9,0),7)</f>
        <v>-33.35</v>
      </c>
      <c r="J24" s="239">
        <f>ROUND(VLOOKUP($E24,'BDEW-Standard'!$B$3:$M$94,J$9,0),7)</f>
        <v>5.7212303000000002</v>
      </c>
      <c r="K24" s="239">
        <f>ROUND(VLOOKUP($E24,'BDEW-Standard'!$B$3:$M$94,K$9,0),7)</f>
        <v>0.66564939999999995</v>
      </c>
      <c r="L24" s="300">
        <f>ROUND(VLOOKUP($E24,'BDEW-Standard'!$B$3:$M$94,L$9,0),1)</f>
        <v>40</v>
      </c>
      <c r="M24" s="239">
        <f>ROUND(VLOOKUP($E24,'BDEW-Standard'!$B$3:$M$94,M$9,0),7)</f>
        <v>0</v>
      </c>
      <c r="N24" s="239">
        <f>ROUND(VLOOKUP($E24,'BDEW-Standard'!$B$3:$M$94,N$9,0),7)</f>
        <v>0</v>
      </c>
      <c r="O24" s="239">
        <f>ROUND(VLOOKUP($E24,'BDEW-Standard'!$B$3:$M$94,O$9,0),7)</f>
        <v>0</v>
      </c>
      <c r="P24" s="239">
        <f>ROUND(VLOOKUP($E24,'BDEW-Standard'!$B$3:$M$94,P$9,0),7)</f>
        <v>0</v>
      </c>
      <c r="Q24" s="301">
        <f t="shared" si="1"/>
        <v>1.0766391850538448</v>
      </c>
      <c r="R24" s="240">
        <f>ROUND(VLOOKUP(MID($E24,4,3),'Wochentag F(WT)'!$B$7:$J$22,R$9,0),4)</f>
        <v>1.0848</v>
      </c>
      <c r="S24" s="240">
        <f>ROUND(VLOOKUP(MID($E24,4,3),'Wochentag F(WT)'!$B$7:$J$22,S$9,0),4)</f>
        <v>1.1211</v>
      </c>
      <c r="T24" s="240">
        <f>ROUND(VLOOKUP(MID($E24,4,3),'Wochentag F(WT)'!$B$7:$J$22,T$9,0),4)</f>
        <v>1.0769</v>
      </c>
      <c r="U24" s="240">
        <f>ROUND(VLOOKUP(MID($E24,4,3),'Wochentag F(WT)'!$B$7:$J$22,U$9,0),4)</f>
        <v>1.1353</v>
      </c>
      <c r="V24" s="240">
        <f>ROUND(VLOOKUP(MID($E24,4,3),'Wochentag F(WT)'!$B$7:$J$22,V$9,0),4)</f>
        <v>1.1402000000000001</v>
      </c>
      <c r="W24" s="240">
        <f>ROUND(VLOOKUP(MID($E24,4,3),'Wochentag F(WT)'!$B$7:$J$22,W$9,0),4)</f>
        <v>0.48520000000000002</v>
      </c>
      <c r="X24" s="241">
        <f t="shared" si="2"/>
        <v>0.95650000000000013</v>
      </c>
      <c r="Y24" s="258"/>
      <c r="Z24" s="176"/>
    </row>
    <row r="25" spans="2:26" s="108" customFormat="1">
      <c r="B25" s="109">
        <v>14</v>
      </c>
      <c r="C25" s="110" t="str">
        <f t="shared" si="0"/>
        <v>ESM</v>
      </c>
      <c r="D25" s="62" t="s">
        <v>247</v>
      </c>
      <c r="E25" s="130" t="s">
        <v>4</v>
      </c>
      <c r="F25" s="262" t="str">
        <f>VLOOKUP($E25,'BDEW-Standard'!$B$3:$M$94,F$9,0)</f>
        <v>HK3</v>
      </c>
      <c r="H25" s="239">
        <f>ROUND(VLOOKUP($E25,'BDEW-Standard'!$B$3:$M$94,H$9,0),7)</f>
        <v>0.40409319999999999</v>
      </c>
      <c r="I25" s="239">
        <f>ROUND(VLOOKUP($E25,'BDEW-Standard'!$B$3:$M$94,I$9,0),7)</f>
        <v>-24.439296800000001</v>
      </c>
      <c r="J25" s="239">
        <f>ROUND(VLOOKUP($E25,'BDEW-Standard'!$B$3:$M$94,J$9,0),7)</f>
        <v>6.5718174999999999</v>
      </c>
      <c r="K25" s="239">
        <f>ROUND(VLOOKUP($E25,'BDEW-Standard'!$B$3:$M$94,K$9,0),7)</f>
        <v>0.71077100000000004</v>
      </c>
      <c r="L25" s="300">
        <f>ROUND(VLOOKUP($E25,'BDEW-Standard'!$B$3:$M$94,L$9,0),1)</f>
        <v>40</v>
      </c>
      <c r="M25" s="239">
        <f>ROUND(VLOOKUP($E25,'BDEW-Standard'!$B$3:$M$94,M$9,0),7)</f>
        <v>0</v>
      </c>
      <c r="N25" s="239">
        <f>ROUND(VLOOKUP($E25,'BDEW-Standard'!$B$3:$M$94,N$9,0),7)</f>
        <v>0</v>
      </c>
      <c r="O25" s="239">
        <f>ROUND(VLOOKUP($E25,'BDEW-Standard'!$B$3:$M$94,O$9,0),7)</f>
        <v>0</v>
      </c>
      <c r="P25" s="239">
        <f>ROUND(VLOOKUP($E25,'BDEW-Standard'!$B$3:$M$94,P$9,0),7)</f>
        <v>0</v>
      </c>
      <c r="Q25" s="301">
        <f t="shared" si="1"/>
        <v>1.0561214000512988</v>
      </c>
      <c r="R25" s="240">
        <f>ROUND(VLOOKUP(MID($E25,4,3),'Wochentag F(WT)'!$B$7:$J$22,R$9,0),4)</f>
        <v>1</v>
      </c>
      <c r="S25" s="240">
        <f>ROUND(VLOOKUP(MID($E25,4,3),'Wochentag F(WT)'!$B$7:$J$22,S$9,0),4)</f>
        <v>1</v>
      </c>
      <c r="T25" s="240">
        <f>ROUND(VLOOKUP(MID($E25,4,3),'Wochentag F(WT)'!$B$7:$J$22,T$9,0),4)</f>
        <v>1</v>
      </c>
      <c r="U25" s="240">
        <f>ROUND(VLOOKUP(MID($E25,4,3),'Wochentag F(WT)'!$B$7:$J$22,U$9,0),4)</f>
        <v>1</v>
      </c>
      <c r="V25" s="240">
        <f>ROUND(VLOOKUP(MID($E25,4,3),'Wochentag F(WT)'!$B$7:$J$22,V$9,0),4)</f>
        <v>1</v>
      </c>
      <c r="W25" s="240">
        <f>ROUND(VLOOKUP(MID($E25,4,3),'Wochentag F(WT)'!$B$7:$J$22,W$9,0),4)</f>
        <v>1</v>
      </c>
      <c r="X25" s="241">
        <f t="shared" si="2"/>
        <v>1</v>
      </c>
      <c r="Y25" s="258"/>
      <c r="Z25" s="176"/>
    </row>
    <row r="26" spans="2:26" s="108" customFormat="1">
      <c r="B26" s="109">
        <v>15</v>
      </c>
      <c r="C26" s="110" t="s">
        <v>663</v>
      </c>
      <c r="D26" s="62"/>
      <c r="E26" s="130"/>
      <c r="F26" s="262"/>
      <c r="H26" s="239"/>
      <c r="I26" s="239"/>
      <c r="J26" s="239"/>
      <c r="K26" s="239"/>
      <c r="L26" s="300"/>
      <c r="M26" s="239"/>
      <c r="N26" s="239"/>
      <c r="O26" s="239"/>
      <c r="P26" s="239"/>
      <c r="Q26" s="301"/>
      <c r="R26" s="240"/>
      <c r="S26" s="240"/>
      <c r="T26" s="240"/>
      <c r="U26" s="240"/>
      <c r="V26" s="240"/>
      <c r="W26" s="240"/>
      <c r="X26" s="241"/>
      <c r="Y26" s="258"/>
      <c r="Z26" s="176"/>
    </row>
    <row r="27" spans="2:26" s="108" customFormat="1">
      <c r="B27" s="109">
        <v>16</v>
      </c>
      <c r="C27" s="110" t="str">
        <f t="shared" si="0"/>
        <v>ESM</v>
      </c>
      <c r="D27" s="62"/>
      <c r="E27" s="131"/>
      <c r="F27" s="262"/>
      <c r="H27" s="242"/>
      <c r="I27" s="242"/>
      <c r="J27" s="242"/>
      <c r="K27" s="242"/>
      <c r="L27" s="300"/>
      <c r="M27" s="242"/>
      <c r="N27" s="242"/>
      <c r="O27" s="242"/>
      <c r="P27" s="242"/>
      <c r="Q27" s="302"/>
      <c r="R27" s="243"/>
      <c r="S27" s="243"/>
      <c r="T27" s="243"/>
      <c r="U27" s="243"/>
      <c r="V27" s="243"/>
      <c r="W27" s="243"/>
      <c r="X27" s="244"/>
      <c r="Y27" s="258"/>
    </row>
    <row r="28" spans="2:26" s="108" customFormat="1">
      <c r="B28" s="109">
        <v>17</v>
      </c>
      <c r="C28" s="110" t="str">
        <f t="shared" si="0"/>
        <v>ESM</v>
      </c>
      <c r="D28" s="62"/>
      <c r="E28" s="131"/>
      <c r="F28" s="262"/>
      <c r="H28" s="242"/>
      <c r="I28" s="242"/>
      <c r="J28" s="242"/>
      <c r="K28" s="242"/>
      <c r="L28" s="300"/>
      <c r="M28" s="242"/>
      <c r="N28" s="242"/>
      <c r="O28" s="242"/>
      <c r="P28" s="242"/>
      <c r="Q28" s="302"/>
      <c r="R28" s="243"/>
      <c r="S28" s="243"/>
      <c r="T28" s="243"/>
      <c r="U28" s="243"/>
      <c r="V28" s="243"/>
      <c r="W28" s="243"/>
      <c r="X28" s="244"/>
      <c r="Y28" s="258"/>
    </row>
    <row r="29" spans="2:26" s="108" customFormat="1">
      <c r="B29" s="109">
        <v>18</v>
      </c>
      <c r="C29" s="110" t="str">
        <f t="shared" si="0"/>
        <v>ESM</v>
      </c>
      <c r="D29" s="62"/>
      <c r="E29" s="131"/>
      <c r="F29" s="262"/>
      <c r="H29" s="242"/>
      <c r="I29" s="242"/>
      <c r="J29" s="242"/>
      <c r="K29" s="242"/>
      <c r="L29" s="300"/>
      <c r="M29" s="242"/>
      <c r="N29" s="242"/>
      <c r="O29" s="242"/>
      <c r="P29" s="242"/>
      <c r="Q29" s="302"/>
      <c r="R29" s="243"/>
      <c r="S29" s="243"/>
      <c r="T29" s="243"/>
      <c r="U29" s="243"/>
      <c r="V29" s="243"/>
      <c r="W29" s="243"/>
      <c r="X29" s="244"/>
      <c r="Y29" s="258"/>
    </row>
    <row r="30" spans="2:26" s="108" customFormat="1">
      <c r="B30" s="109">
        <v>19</v>
      </c>
      <c r="C30" s="110" t="str">
        <f t="shared" si="0"/>
        <v>ESM</v>
      </c>
      <c r="D30" s="62"/>
      <c r="E30" s="131"/>
      <c r="F30" s="262"/>
      <c r="H30" s="242"/>
      <c r="I30" s="242"/>
      <c r="J30" s="242"/>
      <c r="K30" s="242"/>
      <c r="L30" s="300"/>
      <c r="M30" s="242"/>
      <c r="N30" s="242"/>
      <c r="O30" s="242"/>
      <c r="P30" s="242"/>
      <c r="Q30" s="302"/>
      <c r="R30" s="243"/>
      <c r="S30" s="243"/>
      <c r="T30" s="243"/>
      <c r="U30" s="243"/>
      <c r="V30" s="243"/>
      <c r="W30" s="243"/>
      <c r="X30" s="244"/>
      <c r="Y30" s="258"/>
    </row>
    <row r="31" spans="2:26" s="108" customFormat="1">
      <c r="B31" s="109">
        <v>20</v>
      </c>
      <c r="C31" s="110" t="str">
        <f t="shared" si="0"/>
        <v>ESM</v>
      </c>
      <c r="D31" s="62"/>
      <c r="E31" s="131"/>
      <c r="F31" s="262"/>
      <c r="H31" s="242"/>
      <c r="I31" s="242"/>
      <c r="J31" s="242"/>
      <c r="K31" s="242"/>
      <c r="L31" s="300"/>
      <c r="M31" s="242"/>
      <c r="N31" s="242"/>
      <c r="O31" s="242"/>
      <c r="P31" s="242"/>
      <c r="Q31" s="302"/>
      <c r="R31" s="243"/>
      <c r="S31" s="243"/>
      <c r="T31" s="243"/>
      <c r="U31" s="243"/>
      <c r="V31" s="243"/>
      <c r="W31" s="243"/>
      <c r="X31" s="244"/>
      <c r="Y31" s="258"/>
    </row>
    <row r="32" spans="2:26" s="108" customFormat="1">
      <c r="B32" s="109">
        <v>21</v>
      </c>
      <c r="C32" s="110" t="str">
        <f t="shared" si="0"/>
        <v>ESM</v>
      </c>
      <c r="D32" s="62"/>
      <c r="E32" s="131"/>
      <c r="F32" s="262"/>
      <c r="H32" s="242"/>
      <c r="I32" s="242"/>
      <c r="J32" s="242"/>
      <c r="K32" s="242"/>
      <c r="L32" s="300"/>
      <c r="M32" s="242"/>
      <c r="N32" s="242"/>
      <c r="O32" s="242"/>
      <c r="P32" s="242"/>
      <c r="Q32" s="302"/>
      <c r="R32" s="243"/>
      <c r="S32" s="243"/>
      <c r="T32" s="243"/>
      <c r="U32" s="243"/>
      <c r="V32" s="243"/>
      <c r="W32" s="243"/>
      <c r="X32" s="244"/>
      <c r="Y32" s="258"/>
    </row>
    <row r="33" spans="2:25" s="108" customFormat="1">
      <c r="B33" s="109">
        <v>22</v>
      </c>
      <c r="C33" s="110" t="str">
        <f t="shared" si="0"/>
        <v>ESM</v>
      </c>
      <c r="D33" s="62"/>
      <c r="E33" s="131"/>
      <c r="F33" s="262"/>
      <c r="H33" s="242"/>
      <c r="I33" s="242"/>
      <c r="J33" s="242"/>
      <c r="K33" s="242"/>
      <c r="L33" s="300"/>
      <c r="M33" s="242"/>
      <c r="N33" s="242"/>
      <c r="O33" s="242"/>
      <c r="P33" s="242"/>
      <c r="Q33" s="302"/>
      <c r="R33" s="243"/>
      <c r="S33" s="243"/>
      <c r="T33" s="243"/>
      <c r="U33" s="243"/>
      <c r="V33" s="243"/>
      <c r="W33" s="243"/>
      <c r="X33" s="244"/>
      <c r="Y33" s="258"/>
    </row>
    <row r="34" spans="2:25" s="108" customFormat="1">
      <c r="B34" s="109">
        <v>23</v>
      </c>
      <c r="C34" s="110" t="str">
        <f t="shared" si="0"/>
        <v>ESM</v>
      </c>
      <c r="D34" s="62"/>
      <c r="E34" s="131"/>
      <c r="F34" s="262"/>
      <c r="H34" s="242"/>
      <c r="I34" s="242"/>
      <c r="J34" s="242"/>
      <c r="K34" s="242"/>
      <c r="L34" s="300"/>
      <c r="M34" s="242"/>
      <c r="N34" s="242"/>
      <c r="O34" s="242"/>
      <c r="P34" s="242"/>
      <c r="Q34" s="302"/>
      <c r="R34" s="243"/>
      <c r="S34" s="243"/>
      <c r="T34" s="243"/>
      <c r="U34" s="243"/>
      <c r="V34" s="243"/>
      <c r="W34" s="243"/>
      <c r="X34" s="244"/>
      <c r="Y34" s="258"/>
    </row>
    <row r="35" spans="2:25" s="108" customFormat="1">
      <c r="B35" s="109">
        <v>24</v>
      </c>
      <c r="C35" s="110" t="str">
        <f t="shared" si="0"/>
        <v>ESM</v>
      </c>
      <c r="D35" s="62"/>
      <c r="E35" s="131"/>
      <c r="F35" s="262"/>
      <c r="H35" s="242"/>
      <c r="I35" s="242"/>
      <c r="J35" s="242"/>
      <c r="K35" s="242"/>
      <c r="L35" s="300"/>
      <c r="M35" s="242"/>
      <c r="N35" s="242"/>
      <c r="O35" s="242"/>
      <c r="P35" s="242"/>
      <c r="Q35" s="302"/>
      <c r="R35" s="243"/>
      <c r="S35" s="243"/>
      <c r="T35" s="243"/>
      <c r="U35" s="243"/>
      <c r="V35" s="243"/>
      <c r="W35" s="243"/>
      <c r="X35" s="244"/>
      <c r="Y35" s="258"/>
    </row>
    <row r="36" spans="2:25" s="108" customFormat="1">
      <c r="B36" s="109">
        <v>25</v>
      </c>
      <c r="C36" s="110" t="str">
        <f t="shared" si="0"/>
        <v>ESM</v>
      </c>
      <c r="D36" s="62"/>
      <c r="E36" s="131"/>
      <c r="F36" s="262"/>
      <c r="H36" s="242"/>
      <c r="I36" s="242"/>
      <c r="J36" s="242"/>
      <c r="K36" s="242"/>
      <c r="L36" s="300"/>
      <c r="M36" s="242"/>
      <c r="N36" s="242"/>
      <c r="O36" s="242"/>
      <c r="P36" s="242"/>
      <c r="Q36" s="302"/>
      <c r="R36" s="243"/>
      <c r="S36" s="243"/>
      <c r="T36" s="243"/>
      <c r="U36" s="243"/>
      <c r="V36" s="243"/>
      <c r="W36" s="243"/>
      <c r="X36" s="244"/>
      <c r="Y36" s="258"/>
    </row>
    <row r="37" spans="2:25" s="108" customFormat="1">
      <c r="B37" s="109">
        <v>26</v>
      </c>
      <c r="C37" s="110" t="str">
        <f t="shared" si="0"/>
        <v>ESM</v>
      </c>
      <c r="D37" s="62"/>
      <c r="E37" s="131"/>
      <c r="F37" s="262"/>
      <c r="H37" s="242"/>
      <c r="I37" s="242"/>
      <c r="J37" s="242"/>
      <c r="K37" s="242"/>
      <c r="L37" s="300"/>
      <c r="M37" s="242"/>
      <c r="N37" s="242"/>
      <c r="O37" s="242"/>
      <c r="P37" s="242"/>
      <c r="Q37" s="302"/>
      <c r="R37" s="243"/>
      <c r="S37" s="243"/>
      <c r="T37" s="243"/>
      <c r="U37" s="243"/>
      <c r="V37" s="243"/>
      <c r="W37" s="243"/>
      <c r="X37" s="244"/>
      <c r="Y37" s="258"/>
    </row>
    <row r="38" spans="2:25" s="108" customFormat="1">
      <c r="B38" s="109">
        <v>27</v>
      </c>
      <c r="C38" s="110" t="str">
        <f t="shared" si="0"/>
        <v>ESM</v>
      </c>
      <c r="D38" s="62"/>
      <c r="E38" s="131"/>
      <c r="F38" s="262"/>
      <c r="H38" s="242"/>
      <c r="I38" s="242"/>
      <c r="J38" s="242"/>
      <c r="K38" s="242"/>
      <c r="L38" s="300"/>
      <c r="M38" s="242"/>
      <c r="N38" s="242"/>
      <c r="O38" s="242"/>
      <c r="P38" s="242"/>
      <c r="Q38" s="302"/>
      <c r="R38" s="243"/>
      <c r="S38" s="243"/>
      <c r="T38" s="243"/>
      <c r="U38" s="243"/>
      <c r="V38" s="243"/>
      <c r="W38" s="243"/>
      <c r="X38" s="244"/>
      <c r="Y38" s="258"/>
    </row>
    <row r="39" spans="2:25" s="108" customFormat="1">
      <c r="B39" s="109">
        <v>28</v>
      </c>
      <c r="C39" s="110" t="str">
        <f t="shared" si="0"/>
        <v>ESM</v>
      </c>
      <c r="D39" s="62"/>
      <c r="E39" s="131"/>
      <c r="F39" s="262"/>
      <c r="H39" s="242"/>
      <c r="I39" s="242"/>
      <c r="J39" s="242"/>
      <c r="K39" s="242"/>
      <c r="L39" s="300"/>
      <c r="M39" s="242"/>
      <c r="N39" s="242"/>
      <c r="O39" s="242"/>
      <c r="P39" s="242"/>
      <c r="Q39" s="302"/>
      <c r="R39" s="243"/>
      <c r="S39" s="243"/>
      <c r="T39" s="243"/>
      <c r="U39" s="243"/>
      <c r="V39" s="243"/>
      <c r="W39" s="243"/>
      <c r="X39" s="244"/>
      <c r="Y39" s="258"/>
    </row>
    <row r="40" spans="2:25" s="108" customFormat="1">
      <c r="B40" s="109">
        <v>29</v>
      </c>
      <c r="C40" s="110" t="str">
        <f t="shared" si="0"/>
        <v>ESM</v>
      </c>
      <c r="D40" s="62"/>
      <c r="E40" s="131"/>
      <c r="F40" s="262"/>
      <c r="H40" s="242"/>
      <c r="I40" s="242"/>
      <c r="J40" s="242"/>
      <c r="K40" s="242"/>
      <c r="L40" s="300"/>
      <c r="M40" s="242"/>
      <c r="N40" s="242"/>
      <c r="O40" s="242"/>
      <c r="P40" s="242"/>
      <c r="Q40" s="302"/>
      <c r="R40" s="243"/>
      <c r="S40" s="243"/>
      <c r="T40" s="243"/>
      <c r="U40" s="243"/>
      <c r="V40" s="243"/>
      <c r="W40" s="243"/>
      <c r="X40" s="244"/>
      <c r="Y40" s="258"/>
    </row>
    <row r="41" spans="2:25" s="108" customFormat="1">
      <c r="B41" s="109">
        <v>30</v>
      </c>
      <c r="C41" s="110" t="str">
        <f t="shared" si="0"/>
        <v>ESM</v>
      </c>
      <c r="D41" s="62"/>
      <c r="E41" s="131"/>
      <c r="F41" s="262"/>
      <c r="H41" s="242"/>
      <c r="I41" s="242"/>
      <c r="J41" s="242"/>
      <c r="K41" s="242"/>
      <c r="L41" s="300"/>
      <c r="M41" s="242"/>
      <c r="N41" s="242"/>
      <c r="O41" s="242"/>
      <c r="P41" s="242"/>
      <c r="Q41" s="302"/>
      <c r="R41" s="243"/>
      <c r="S41" s="243"/>
      <c r="T41" s="243"/>
      <c r="U41" s="243"/>
      <c r="V41" s="243"/>
      <c r="W41" s="243"/>
      <c r="X41" s="244"/>
      <c r="Y41" s="25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algorithmName="SHA-512" hashValue="CRJFKm03+Bp5ctzvCsja4Plb/6Qo9hgoUxSjhWbaE5jSiaO1gLOlidHnHCFuRWL56zFMsGr8K7/UB/KccFBB9w==" saltValue="I9mLF8sJ2sn3UlvIePxBCg==" spinCount="100000" sheet="1" objects="1" scenarios="1" selectLockedCells="1" selectUnlockedCell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5 H12:K25 C13:C25 C34:C41 M12:X25 C27:C33" unlockedFormula="1"/>
    <ignoredError sqref="L12:L25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0" sqref="B10:AD3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Energieversorgung Selb-Marktredwitz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ESM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9870084100006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06" t="s">
        <v>461</v>
      </c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3" t="s">
        <v>584</v>
      </c>
      <c r="C10" s="344"/>
      <c r="D10" s="345">
        <v>2</v>
      </c>
      <c r="E10" s="346" t="str">
        <f>IF(ISERROR(HLOOKUP(E$11,$M$9:$AD$33,$D10,0)),"",HLOOKUP(E$11,$M$9:$AD$33,$D10,0))</f>
        <v/>
      </c>
      <c r="F10" s="347" t="s">
        <v>398</v>
      </c>
      <c r="G10" s="347"/>
      <c r="H10" s="347"/>
      <c r="I10" s="347"/>
      <c r="J10" s="347"/>
      <c r="K10" s="347"/>
      <c r="L10" s="348"/>
      <c r="M10" s="349" t="s">
        <v>471</v>
      </c>
      <c r="N10" s="350" t="s">
        <v>472</v>
      </c>
      <c r="O10" s="351" t="s">
        <v>473</v>
      </c>
      <c r="P10" s="352" t="s">
        <v>474</v>
      </c>
      <c r="Q10" s="352" t="s">
        <v>475</v>
      </c>
      <c r="R10" s="352" t="s">
        <v>476</v>
      </c>
      <c r="S10" s="352" t="s">
        <v>477</v>
      </c>
      <c r="T10" s="352" t="s">
        <v>478</v>
      </c>
      <c r="U10" s="352" t="s">
        <v>479</v>
      </c>
      <c r="V10" s="352" t="s">
        <v>480</v>
      </c>
      <c r="W10" s="352" t="s">
        <v>481</v>
      </c>
      <c r="X10" s="352" t="s">
        <v>482</v>
      </c>
      <c r="Y10" s="352" t="s">
        <v>483</v>
      </c>
      <c r="Z10" s="352" t="s">
        <v>484</v>
      </c>
      <c r="AA10" s="352" t="s">
        <v>485</v>
      </c>
      <c r="AB10" s="352" t="s">
        <v>486</v>
      </c>
      <c r="AC10" s="353" t="s">
        <v>487</v>
      </c>
      <c r="AD10" s="354" t="s">
        <v>430</v>
      </c>
    </row>
    <row r="11" spans="2:30" ht="15.75" thickBot="1">
      <c r="B11" s="314" t="s">
        <v>421</v>
      </c>
      <c r="C11" s="315"/>
      <c r="D11" s="316">
        <v>3</v>
      </c>
      <c r="E11" s="317"/>
      <c r="F11" s="318" t="s">
        <v>389</v>
      </c>
      <c r="G11" s="319" t="s">
        <v>390</v>
      </c>
      <c r="H11" s="319" t="s">
        <v>391</v>
      </c>
      <c r="I11" s="319" t="s">
        <v>392</v>
      </c>
      <c r="J11" s="319" t="s">
        <v>393</v>
      </c>
      <c r="K11" s="319" t="s">
        <v>394</v>
      </c>
      <c r="L11" s="320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321" t="s">
        <v>399</v>
      </c>
      <c r="C12" s="322"/>
      <c r="D12" s="323">
        <v>4</v>
      </c>
      <c r="E12" s="324">
        <f>MIN(SUMPRODUCT($M$11:$AD$11,M12:AD12),1)</f>
        <v>1</v>
      </c>
      <c r="F12" s="266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25">
        <v>1</v>
      </c>
      <c r="N12" s="326">
        <v>1</v>
      </c>
      <c r="O12" s="327">
        <v>1</v>
      </c>
      <c r="P12" s="327">
        <v>1</v>
      </c>
      <c r="Q12" s="327">
        <v>1</v>
      </c>
      <c r="R12" s="327">
        <v>1</v>
      </c>
      <c r="S12" s="327">
        <v>1</v>
      </c>
      <c r="T12" s="327">
        <v>1</v>
      </c>
      <c r="U12" s="327">
        <v>1</v>
      </c>
      <c r="V12" s="327">
        <v>1</v>
      </c>
      <c r="W12" s="327">
        <v>1</v>
      </c>
      <c r="X12" s="327">
        <v>1</v>
      </c>
      <c r="Y12" s="327">
        <v>1</v>
      </c>
      <c r="Z12" s="327">
        <v>1</v>
      </c>
      <c r="AA12" s="327">
        <v>1</v>
      </c>
      <c r="AB12" s="327">
        <v>1</v>
      </c>
      <c r="AC12" s="328">
        <v>1</v>
      </c>
      <c r="AD12" s="68">
        <v>1</v>
      </c>
    </row>
    <row r="13" spans="2:30" ht="15">
      <c r="B13" s="329" t="s">
        <v>400</v>
      </c>
      <c r="C13" s="330"/>
      <c r="D13" s="323">
        <v>5</v>
      </c>
      <c r="E13" s="331">
        <f t="shared" ref="E13:E33" si="0">MIN(SUMPRODUCT($M$11:$AD$11,M13:AD13),1)</f>
        <v>1</v>
      </c>
      <c r="F13" s="267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25"/>
      <c r="N13" s="332"/>
      <c r="O13" s="333"/>
      <c r="P13" s="333"/>
      <c r="Q13" s="333"/>
      <c r="R13" s="333"/>
      <c r="S13" s="333"/>
      <c r="T13" s="333"/>
      <c r="U13" s="333">
        <v>1</v>
      </c>
      <c r="V13" s="333"/>
      <c r="W13" s="333"/>
      <c r="X13" s="333"/>
      <c r="Y13" s="333"/>
      <c r="Z13" s="333">
        <v>1</v>
      </c>
      <c r="AA13" s="333"/>
      <c r="AB13" s="333">
        <v>1</v>
      </c>
      <c r="AC13" s="334"/>
      <c r="AD13" s="69"/>
    </row>
    <row r="14" spans="2:30" ht="15">
      <c r="B14" s="329" t="s">
        <v>401</v>
      </c>
      <c r="C14" s="330"/>
      <c r="D14" s="323">
        <v>6</v>
      </c>
      <c r="E14" s="331">
        <f t="shared" si="0"/>
        <v>0</v>
      </c>
      <c r="F14" s="267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25"/>
      <c r="N14" s="332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4"/>
      <c r="AD14" s="69"/>
    </row>
    <row r="15" spans="2:30" ht="15">
      <c r="B15" s="329" t="s">
        <v>403</v>
      </c>
      <c r="C15" s="330"/>
      <c r="D15" s="323">
        <v>7</v>
      </c>
      <c r="E15" s="331">
        <f t="shared" si="0"/>
        <v>0</v>
      </c>
      <c r="F15" s="267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25"/>
      <c r="N15" s="332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4"/>
      <c r="AD15" s="69"/>
    </row>
    <row r="16" spans="2:30" ht="15">
      <c r="B16" s="335" t="s">
        <v>415</v>
      </c>
      <c r="C16" s="330"/>
      <c r="D16" s="323">
        <v>8</v>
      </c>
      <c r="E16" s="331">
        <f t="shared" si="0"/>
        <v>1</v>
      </c>
      <c r="F16" s="267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25">
        <v>1</v>
      </c>
      <c r="N16" s="332">
        <v>1</v>
      </c>
      <c r="O16" s="333">
        <v>1</v>
      </c>
      <c r="P16" s="333">
        <v>1</v>
      </c>
      <c r="Q16" s="333">
        <v>1</v>
      </c>
      <c r="R16" s="333">
        <v>1</v>
      </c>
      <c r="S16" s="333">
        <v>1</v>
      </c>
      <c r="T16" s="333">
        <v>1</v>
      </c>
      <c r="U16" s="333">
        <v>1</v>
      </c>
      <c r="V16" s="333">
        <v>1</v>
      </c>
      <c r="W16" s="333">
        <v>1</v>
      </c>
      <c r="X16" s="333">
        <v>1</v>
      </c>
      <c r="Y16" s="333">
        <v>1</v>
      </c>
      <c r="Z16" s="333">
        <v>1</v>
      </c>
      <c r="AA16" s="333">
        <v>1</v>
      </c>
      <c r="AB16" s="333">
        <v>1</v>
      </c>
      <c r="AC16" s="334">
        <v>1</v>
      </c>
      <c r="AD16" s="69">
        <v>1</v>
      </c>
    </row>
    <row r="17" spans="2:30" ht="15">
      <c r="B17" s="335" t="s">
        <v>416</v>
      </c>
      <c r="C17" s="330"/>
      <c r="D17" s="323">
        <v>9</v>
      </c>
      <c r="E17" s="331">
        <f t="shared" si="0"/>
        <v>1</v>
      </c>
      <c r="F17" s="267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25">
        <v>1</v>
      </c>
      <c r="N17" s="332">
        <v>1</v>
      </c>
      <c r="O17" s="333">
        <v>1</v>
      </c>
      <c r="P17" s="333">
        <v>1</v>
      </c>
      <c r="Q17" s="333">
        <v>1</v>
      </c>
      <c r="R17" s="333">
        <v>1</v>
      </c>
      <c r="S17" s="333">
        <v>1</v>
      </c>
      <c r="T17" s="333">
        <v>1</v>
      </c>
      <c r="U17" s="333">
        <v>1</v>
      </c>
      <c r="V17" s="333">
        <v>1</v>
      </c>
      <c r="W17" s="333">
        <v>1</v>
      </c>
      <c r="X17" s="333">
        <v>1</v>
      </c>
      <c r="Y17" s="333">
        <v>1</v>
      </c>
      <c r="Z17" s="333">
        <v>1</v>
      </c>
      <c r="AA17" s="333">
        <v>1</v>
      </c>
      <c r="AB17" s="333">
        <v>1</v>
      </c>
      <c r="AC17" s="334">
        <v>1</v>
      </c>
      <c r="AD17" s="69">
        <v>1</v>
      </c>
    </row>
    <row r="18" spans="2:30" ht="15">
      <c r="B18" s="335" t="s">
        <v>417</v>
      </c>
      <c r="C18" s="330"/>
      <c r="D18" s="323">
        <v>10</v>
      </c>
      <c r="E18" s="331">
        <f t="shared" si="0"/>
        <v>1</v>
      </c>
      <c r="F18" s="267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25">
        <v>1</v>
      </c>
      <c r="N18" s="332">
        <v>1</v>
      </c>
      <c r="O18" s="333">
        <v>1</v>
      </c>
      <c r="P18" s="333">
        <v>1</v>
      </c>
      <c r="Q18" s="333">
        <v>1</v>
      </c>
      <c r="R18" s="333">
        <v>1</v>
      </c>
      <c r="S18" s="333">
        <v>1</v>
      </c>
      <c r="T18" s="333">
        <v>1</v>
      </c>
      <c r="U18" s="333">
        <v>1</v>
      </c>
      <c r="V18" s="333">
        <v>1</v>
      </c>
      <c r="W18" s="333">
        <v>1</v>
      </c>
      <c r="X18" s="333">
        <v>1</v>
      </c>
      <c r="Y18" s="333">
        <v>1</v>
      </c>
      <c r="Z18" s="333">
        <v>1</v>
      </c>
      <c r="AA18" s="333">
        <v>1</v>
      </c>
      <c r="AB18" s="333">
        <v>1</v>
      </c>
      <c r="AC18" s="334">
        <v>1</v>
      </c>
      <c r="AD18" s="69">
        <v>1</v>
      </c>
    </row>
    <row r="19" spans="2:30" ht="15">
      <c r="B19" s="335" t="s">
        <v>404</v>
      </c>
      <c r="C19" s="330"/>
      <c r="D19" s="323">
        <v>11</v>
      </c>
      <c r="E19" s="331">
        <f t="shared" si="0"/>
        <v>1</v>
      </c>
      <c r="F19" s="267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25">
        <v>1</v>
      </c>
      <c r="N19" s="332">
        <v>1</v>
      </c>
      <c r="O19" s="333">
        <v>1</v>
      </c>
      <c r="P19" s="333">
        <v>1</v>
      </c>
      <c r="Q19" s="333">
        <v>1</v>
      </c>
      <c r="R19" s="333">
        <v>1</v>
      </c>
      <c r="S19" s="333">
        <v>1</v>
      </c>
      <c r="T19" s="333">
        <v>1</v>
      </c>
      <c r="U19" s="333">
        <v>1</v>
      </c>
      <c r="V19" s="333">
        <v>1</v>
      </c>
      <c r="W19" s="333">
        <v>1</v>
      </c>
      <c r="X19" s="333">
        <v>1</v>
      </c>
      <c r="Y19" s="333">
        <v>1</v>
      </c>
      <c r="Z19" s="333">
        <v>1</v>
      </c>
      <c r="AA19" s="333">
        <v>1</v>
      </c>
      <c r="AB19" s="333">
        <v>1</v>
      </c>
      <c r="AC19" s="334">
        <v>1</v>
      </c>
      <c r="AD19" s="69">
        <v>1</v>
      </c>
    </row>
    <row r="20" spans="2:30" ht="15">
      <c r="B20" s="335" t="s">
        <v>650</v>
      </c>
      <c r="C20" s="330"/>
      <c r="D20" s="323">
        <v>12</v>
      </c>
      <c r="E20" s="331">
        <f t="shared" si="0"/>
        <v>1</v>
      </c>
      <c r="F20" s="267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25">
        <v>1</v>
      </c>
      <c r="N20" s="332">
        <v>1</v>
      </c>
      <c r="O20" s="333">
        <v>1</v>
      </c>
      <c r="P20" s="333">
        <v>1</v>
      </c>
      <c r="Q20" s="333">
        <v>1</v>
      </c>
      <c r="R20" s="333">
        <v>1</v>
      </c>
      <c r="S20" s="333">
        <v>1</v>
      </c>
      <c r="T20" s="333">
        <v>1</v>
      </c>
      <c r="U20" s="333">
        <v>1</v>
      </c>
      <c r="V20" s="333">
        <v>1</v>
      </c>
      <c r="W20" s="333">
        <v>1</v>
      </c>
      <c r="X20" s="333">
        <v>1</v>
      </c>
      <c r="Y20" s="333">
        <v>1</v>
      </c>
      <c r="Z20" s="333">
        <v>1</v>
      </c>
      <c r="AA20" s="333">
        <v>1</v>
      </c>
      <c r="AB20" s="333">
        <v>1</v>
      </c>
      <c r="AC20" s="334">
        <v>1</v>
      </c>
      <c r="AD20" s="69">
        <v>1</v>
      </c>
    </row>
    <row r="21" spans="2:30" ht="15">
      <c r="B21" s="335" t="s">
        <v>418</v>
      </c>
      <c r="C21" s="330"/>
      <c r="D21" s="323">
        <v>13</v>
      </c>
      <c r="E21" s="331">
        <f t="shared" si="0"/>
        <v>1</v>
      </c>
      <c r="F21" s="267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25">
        <v>1</v>
      </c>
      <c r="N21" s="332">
        <v>1</v>
      </c>
      <c r="O21" s="333">
        <v>1</v>
      </c>
      <c r="P21" s="333">
        <v>1</v>
      </c>
      <c r="Q21" s="333">
        <v>1</v>
      </c>
      <c r="R21" s="333">
        <v>1</v>
      </c>
      <c r="S21" s="333">
        <v>1</v>
      </c>
      <c r="T21" s="333">
        <v>1</v>
      </c>
      <c r="U21" s="333">
        <v>1</v>
      </c>
      <c r="V21" s="333">
        <v>1</v>
      </c>
      <c r="W21" s="333">
        <v>1</v>
      </c>
      <c r="X21" s="333">
        <v>1</v>
      </c>
      <c r="Y21" s="333">
        <v>1</v>
      </c>
      <c r="Z21" s="333">
        <v>1</v>
      </c>
      <c r="AA21" s="333">
        <v>1</v>
      </c>
      <c r="AB21" s="333">
        <v>1</v>
      </c>
      <c r="AC21" s="334">
        <v>1</v>
      </c>
      <c r="AD21" s="69">
        <v>1</v>
      </c>
    </row>
    <row r="22" spans="2:30" ht="15">
      <c r="B22" s="335" t="s">
        <v>419</v>
      </c>
      <c r="C22" s="330"/>
      <c r="D22" s="323">
        <v>14</v>
      </c>
      <c r="E22" s="331">
        <f t="shared" si="0"/>
        <v>1</v>
      </c>
      <c r="F22" s="267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25">
        <v>1</v>
      </c>
      <c r="N22" s="332">
        <v>1</v>
      </c>
      <c r="O22" s="333">
        <v>1</v>
      </c>
      <c r="P22" s="333">
        <v>1</v>
      </c>
      <c r="Q22" s="333">
        <v>1</v>
      </c>
      <c r="R22" s="333">
        <v>1</v>
      </c>
      <c r="S22" s="333">
        <v>1</v>
      </c>
      <c r="T22" s="333">
        <v>1</v>
      </c>
      <c r="U22" s="333">
        <v>1</v>
      </c>
      <c r="V22" s="333">
        <v>1</v>
      </c>
      <c r="W22" s="333">
        <v>1</v>
      </c>
      <c r="X22" s="333">
        <v>1</v>
      </c>
      <c r="Y22" s="333">
        <v>1</v>
      </c>
      <c r="Z22" s="333">
        <v>1</v>
      </c>
      <c r="AA22" s="333">
        <v>1</v>
      </c>
      <c r="AB22" s="333">
        <v>1</v>
      </c>
      <c r="AC22" s="334">
        <v>1</v>
      </c>
      <c r="AD22" s="69">
        <v>1</v>
      </c>
    </row>
    <row r="23" spans="2:30" ht="15">
      <c r="B23" s="329" t="s">
        <v>420</v>
      </c>
      <c r="C23" s="330"/>
      <c r="D23" s="323">
        <v>15</v>
      </c>
      <c r="E23" s="331">
        <f t="shared" si="0"/>
        <v>1</v>
      </c>
      <c r="F23" s="267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25"/>
      <c r="N23" s="332"/>
      <c r="O23" s="333"/>
      <c r="P23" s="333">
        <v>1</v>
      </c>
      <c r="Q23" s="333"/>
      <c r="R23" s="333">
        <v>1</v>
      </c>
      <c r="S23" s="333"/>
      <c r="T23" s="333">
        <v>1</v>
      </c>
      <c r="U23" s="333">
        <v>1</v>
      </c>
      <c r="V23" s="333">
        <v>1</v>
      </c>
      <c r="W23" s="333"/>
      <c r="X23" s="333"/>
      <c r="Y23" s="333"/>
      <c r="Z23" s="333">
        <v>1</v>
      </c>
      <c r="AA23" s="333"/>
      <c r="AB23" s="333"/>
      <c r="AC23" s="334"/>
      <c r="AD23" s="69"/>
    </row>
    <row r="24" spans="2:30" ht="15">
      <c r="B24" s="329" t="s">
        <v>405</v>
      </c>
      <c r="C24" s="330"/>
      <c r="D24" s="323">
        <v>16</v>
      </c>
      <c r="E24" s="331">
        <f t="shared" si="0"/>
        <v>0</v>
      </c>
      <c r="F24" s="267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25"/>
      <c r="N24" s="332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4"/>
      <c r="AD24" s="69"/>
    </row>
    <row r="25" spans="2:30" ht="15">
      <c r="B25" s="329" t="s">
        <v>406</v>
      </c>
      <c r="C25" s="330"/>
      <c r="D25" s="323">
        <v>17</v>
      </c>
      <c r="E25" s="331">
        <f t="shared" si="0"/>
        <v>1</v>
      </c>
      <c r="F25" s="267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25"/>
      <c r="N25" s="332"/>
      <c r="O25" s="333"/>
      <c r="P25" s="333">
        <v>1</v>
      </c>
      <c r="Q25" s="333"/>
      <c r="R25" s="333"/>
      <c r="S25" s="333"/>
      <c r="T25" s="333"/>
      <c r="U25" s="333"/>
      <c r="V25" s="333"/>
      <c r="W25" s="333"/>
      <c r="X25" s="333"/>
      <c r="Y25" s="333"/>
      <c r="Z25" s="333">
        <v>1</v>
      </c>
      <c r="AA25" s="333"/>
      <c r="AB25" s="333"/>
      <c r="AC25" s="334"/>
      <c r="AD25" s="69"/>
    </row>
    <row r="26" spans="2:30" ht="15">
      <c r="B26" s="335" t="s">
        <v>407</v>
      </c>
      <c r="C26" s="330"/>
      <c r="D26" s="323">
        <v>18</v>
      </c>
      <c r="E26" s="331">
        <f t="shared" si="0"/>
        <v>1</v>
      </c>
      <c r="F26" s="267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25">
        <v>1</v>
      </c>
      <c r="N26" s="332">
        <v>1</v>
      </c>
      <c r="O26" s="333">
        <v>1</v>
      </c>
      <c r="P26" s="333">
        <v>1</v>
      </c>
      <c r="Q26" s="333">
        <v>1</v>
      </c>
      <c r="R26" s="333">
        <v>1</v>
      </c>
      <c r="S26" s="333">
        <v>1</v>
      </c>
      <c r="T26" s="333">
        <v>1</v>
      </c>
      <c r="U26" s="333">
        <v>1</v>
      </c>
      <c r="V26" s="333">
        <v>1</v>
      </c>
      <c r="W26" s="333">
        <v>1</v>
      </c>
      <c r="X26" s="333">
        <v>1</v>
      </c>
      <c r="Y26" s="333">
        <v>1</v>
      </c>
      <c r="Z26" s="333">
        <v>1</v>
      </c>
      <c r="AA26" s="333">
        <v>1</v>
      </c>
      <c r="AB26" s="333">
        <v>1</v>
      </c>
      <c r="AC26" s="334">
        <v>1</v>
      </c>
      <c r="AD26" s="69">
        <v>1</v>
      </c>
    </row>
    <row r="27" spans="2:30" ht="15">
      <c r="B27" s="329" t="s">
        <v>408</v>
      </c>
      <c r="C27" s="330"/>
      <c r="D27" s="323">
        <v>19</v>
      </c>
      <c r="E27" s="331">
        <f t="shared" si="0"/>
        <v>0</v>
      </c>
      <c r="F27" s="267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25"/>
      <c r="N27" s="332"/>
      <c r="O27" s="333"/>
      <c r="P27" s="333"/>
      <c r="Q27" s="333"/>
      <c r="R27" s="333"/>
      <c r="S27" s="333"/>
      <c r="T27" s="333"/>
      <c r="U27" s="333"/>
      <c r="V27" s="333"/>
      <c r="W27" s="333"/>
      <c r="X27" s="333">
        <v>1</v>
      </c>
      <c r="Y27" s="333">
        <v>1</v>
      </c>
      <c r="Z27" s="333"/>
      <c r="AA27" s="333">
        <v>1</v>
      </c>
      <c r="AB27" s="333">
        <v>1</v>
      </c>
      <c r="AC27" s="334">
        <v>1</v>
      </c>
      <c r="AD27" s="69"/>
    </row>
    <row r="28" spans="2:30" ht="15">
      <c r="B28" s="329" t="s">
        <v>409</v>
      </c>
      <c r="C28" s="330"/>
      <c r="D28" s="323">
        <v>20</v>
      </c>
      <c r="E28" s="331">
        <f t="shared" si="0"/>
        <v>1</v>
      </c>
      <c r="F28" s="267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25"/>
      <c r="N28" s="332"/>
      <c r="O28" s="333"/>
      <c r="P28" s="333">
        <v>1</v>
      </c>
      <c r="Q28" s="333"/>
      <c r="R28" s="333"/>
      <c r="S28" s="333"/>
      <c r="T28" s="333">
        <v>1</v>
      </c>
      <c r="U28" s="333">
        <v>1</v>
      </c>
      <c r="V28" s="333">
        <v>1</v>
      </c>
      <c r="W28" s="333"/>
      <c r="X28" s="333"/>
      <c r="Y28" s="333"/>
      <c r="Z28" s="333">
        <v>1</v>
      </c>
      <c r="AA28" s="333"/>
      <c r="AB28" s="333"/>
      <c r="AC28" s="334"/>
      <c r="AD28" s="69"/>
    </row>
    <row r="29" spans="2:30" ht="15">
      <c r="B29" s="329" t="s">
        <v>410</v>
      </c>
      <c r="C29" s="330"/>
      <c r="D29" s="323">
        <v>21</v>
      </c>
      <c r="E29" s="331">
        <f t="shared" si="0"/>
        <v>0</v>
      </c>
      <c r="F29" s="267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25"/>
      <c r="N29" s="332"/>
      <c r="O29" s="333"/>
      <c r="P29" s="333"/>
      <c r="Q29" s="333"/>
      <c r="R29" s="333"/>
      <c r="S29" s="333"/>
      <c r="T29" s="333"/>
      <c r="U29" s="333"/>
      <c r="V29" s="333"/>
      <c r="W29" s="333"/>
      <c r="X29" s="333">
        <v>1</v>
      </c>
      <c r="Y29" s="333"/>
      <c r="Z29" s="333"/>
      <c r="AA29" s="333"/>
      <c r="AB29" s="333"/>
      <c r="AC29" s="334"/>
      <c r="AD29" s="69"/>
    </row>
    <row r="30" spans="2:30" ht="15">
      <c r="B30" s="329" t="s">
        <v>411</v>
      </c>
      <c r="C30" s="330"/>
      <c r="D30" s="323">
        <v>22</v>
      </c>
      <c r="E30" s="331">
        <f t="shared" si="0"/>
        <v>0</v>
      </c>
      <c r="F30" s="267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25"/>
      <c r="N30" s="332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4"/>
      <c r="AD30" s="69"/>
    </row>
    <row r="31" spans="2:30" ht="15">
      <c r="B31" s="335" t="s">
        <v>412</v>
      </c>
      <c r="C31" s="330"/>
      <c r="D31" s="323">
        <v>23</v>
      </c>
      <c r="E31" s="331">
        <f t="shared" si="0"/>
        <v>1</v>
      </c>
      <c r="F31" s="267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25">
        <v>1</v>
      </c>
      <c r="N31" s="332">
        <v>1</v>
      </c>
      <c r="O31" s="333">
        <v>1</v>
      </c>
      <c r="P31" s="333">
        <v>1</v>
      </c>
      <c r="Q31" s="333">
        <v>1</v>
      </c>
      <c r="R31" s="333">
        <v>1</v>
      </c>
      <c r="S31" s="333">
        <v>1</v>
      </c>
      <c r="T31" s="333">
        <v>1</v>
      </c>
      <c r="U31" s="333">
        <v>1</v>
      </c>
      <c r="V31" s="333">
        <v>1</v>
      </c>
      <c r="W31" s="333">
        <v>1</v>
      </c>
      <c r="X31" s="333">
        <v>1</v>
      </c>
      <c r="Y31" s="333">
        <v>1</v>
      </c>
      <c r="Z31" s="333">
        <v>1</v>
      </c>
      <c r="AA31" s="333">
        <v>1</v>
      </c>
      <c r="AB31" s="333">
        <v>1</v>
      </c>
      <c r="AC31" s="334">
        <v>1</v>
      </c>
      <c r="AD31" s="69">
        <v>1</v>
      </c>
    </row>
    <row r="32" spans="2:30" ht="15">
      <c r="B32" s="335" t="s">
        <v>413</v>
      </c>
      <c r="C32" s="330"/>
      <c r="D32" s="323">
        <v>24</v>
      </c>
      <c r="E32" s="331">
        <f t="shared" si="0"/>
        <v>1</v>
      </c>
      <c r="F32" s="267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25">
        <v>1</v>
      </c>
      <c r="N32" s="332">
        <v>1</v>
      </c>
      <c r="O32" s="333">
        <v>1</v>
      </c>
      <c r="P32" s="333">
        <v>1</v>
      </c>
      <c r="Q32" s="333">
        <v>1</v>
      </c>
      <c r="R32" s="333">
        <v>1</v>
      </c>
      <c r="S32" s="333">
        <v>1</v>
      </c>
      <c r="T32" s="333">
        <v>1</v>
      </c>
      <c r="U32" s="333">
        <v>1</v>
      </c>
      <c r="V32" s="333">
        <v>1</v>
      </c>
      <c r="W32" s="333">
        <v>1</v>
      </c>
      <c r="X32" s="333">
        <v>1</v>
      </c>
      <c r="Y32" s="333">
        <v>1</v>
      </c>
      <c r="Z32" s="333">
        <v>1</v>
      </c>
      <c r="AA32" s="333">
        <v>1</v>
      </c>
      <c r="AB32" s="333">
        <v>1</v>
      </c>
      <c r="AC32" s="334">
        <v>1</v>
      </c>
      <c r="AD32" s="69">
        <v>1</v>
      </c>
    </row>
    <row r="33" spans="2:30" ht="15.75" thickBot="1">
      <c r="B33" s="336" t="s">
        <v>414</v>
      </c>
      <c r="C33" s="337"/>
      <c r="D33" s="338">
        <v>25</v>
      </c>
      <c r="E33" s="339">
        <f t="shared" si="0"/>
        <v>0</v>
      </c>
      <c r="F33" s="268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25"/>
      <c r="N33" s="340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2"/>
      <c r="AD33" s="70"/>
    </row>
    <row r="34" spans="2:30"/>
    <row r="35" spans="2:30"/>
  </sheetData>
  <sheetProtection algorithmName="SHA-512" hashValue="IJmad2zYmw7dV1WDEqTzi0lLqN5hta5rbVdjM7aOhllORMxlRQCH7qRL3krn3BDLEm/h1hwouQj+JNJ7VcLgYQ==" saltValue="+H6PaPhF1TSUHfEgymWJGg==" spinCount="100000" sheet="1" objects="1" scenarios="1" selectLockedCells="1" selectUnlockedCell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95"/>
    <col min="4" max="4" width="19.85546875" style="95" customWidth="1"/>
    <col min="5" max="9" width="16" style="95" customWidth="1"/>
    <col min="10" max="10" width="15.140625" style="95" customWidth="1"/>
    <col min="11" max="12" width="16" style="95" customWidth="1"/>
    <col min="13" max="13" width="15.28515625" style="95" customWidth="1"/>
    <col min="14" max="16384" width="11.42578125" style="95"/>
  </cols>
  <sheetData>
    <row r="1" spans="1:14">
      <c r="A1" s="177" t="s">
        <v>347</v>
      </c>
      <c r="B1" s="178">
        <v>42173</v>
      </c>
      <c r="D1" s="98" t="s">
        <v>457</v>
      </c>
      <c r="F1" s="179" t="s">
        <v>546</v>
      </c>
      <c r="N1" s="180"/>
    </row>
    <row r="2" spans="1:14" ht="25.5">
      <c r="A2" s="181" t="s">
        <v>271</v>
      </c>
      <c r="B2" s="182" t="s">
        <v>146</v>
      </c>
      <c r="C2" s="183" t="s">
        <v>148</v>
      </c>
      <c r="D2" s="184" t="s">
        <v>149</v>
      </c>
      <c r="E2" s="185" t="s">
        <v>0</v>
      </c>
      <c r="F2" s="185" t="s">
        <v>1</v>
      </c>
      <c r="G2" s="185" t="s">
        <v>2</v>
      </c>
      <c r="H2" s="185" t="s">
        <v>3</v>
      </c>
      <c r="I2" s="186" t="s">
        <v>70</v>
      </c>
      <c r="J2" s="185" t="s">
        <v>150</v>
      </c>
      <c r="K2" s="185" t="s">
        <v>151</v>
      </c>
      <c r="L2" s="185" t="s">
        <v>152</v>
      </c>
      <c r="M2" s="187" t="s">
        <v>244</v>
      </c>
    </row>
    <row r="3" spans="1:14">
      <c r="A3" s="95" t="str">
        <f>IF(MID(D3,1,8)="SigLinDe","SLP-FfE","SLP-TUM")</f>
        <v>SLP-TUM</v>
      </c>
      <c r="B3" s="95" t="str">
        <f t="shared" ref="B3" si="0">"DE_"&amp;IF(A3="SLP-TUM",MID(D3,5,4)&amp;RIGHT(D3,1),"")&amp;IF(A3="SLP-FfE",MID(#REF!,5,3)&amp;"3"&amp;RIGHT(#REF!,1),"")</f>
        <v>DE_HEF03</v>
      </c>
      <c r="C3" s="188" t="str">
        <f>IF(A3="SLP-TUM",LEFT(D3,3),"")&amp;IF(A3="SLP-FfE",MID(#REF!,2,1)&amp;MID(#REF!,1,1)&amp;MID(#REF!,3,1),"")</f>
        <v>D13</v>
      </c>
      <c r="D3" s="189" t="s">
        <v>153</v>
      </c>
      <c r="E3" s="269">
        <v>3.0469694600000001</v>
      </c>
      <c r="F3" s="270">
        <v>-37.183314129999999</v>
      </c>
      <c r="G3" s="269">
        <v>5.6727846619999998</v>
      </c>
      <c r="H3" s="269">
        <v>9.6193059999999997E-2</v>
      </c>
      <c r="I3" s="271">
        <v>40</v>
      </c>
      <c r="J3" s="272">
        <v>0</v>
      </c>
      <c r="K3" s="272">
        <v>0</v>
      </c>
      <c r="L3" s="272">
        <v>0</v>
      </c>
      <c r="M3" s="273">
        <v>0</v>
      </c>
    </row>
    <row r="4" spans="1:14">
      <c r="A4" s="95" t="str">
        <f t="shared" ref="A4:A67" si="1">IF(MID(D4,1,8)="SigLinDe","SLP-FfE","SLP-TUM")</f>
        <v>SLP-TUM</v>
      </c>
      <c r="B4" s="95" t="str">
        <f t="shared" ref="B4:B67" si="2">"DE_"&amp;IF(A4="SLP-TUM",MID(D4,5,4)&amp;RIGHT(D4,1),"")&amp;IF(A4="SLP-FfE",MID(D1,5,3)&amp;"3"&amp;RIGHT(D1,1),"")</f>
        <v>DE_HEF04</v>
      </c>
      <c r="C4" s="193" t="str">
        <f t="shared" ref="C4:C67" si="3">IF(A4="SLP-TUM",LEFT(D4,3),"")&amp;IF(A4="SLP-FfE",MID(D1,2,1)&amp;MID(D1,1,1)&amp;MID(D1,3,1),"")</f>
        <v>D14</v>
      </c>
      <c r="D4" s="189" t="s">
        <v>154</v>
      </c>
      <c r="E4" s="269">
        <v>3.1850191300000001</v>
      </c>
      <c r="F4" s="269">
        <v>-37.412415490000001</v>
      </c>
      <c r="G4" s="269">
        <v>6.1723178729999999</v>
      </c>
      <c r="H4" s="269">
        <v>7.6109594000000003E-2</v>
      </c>
      <c r="I4" s="271">
        <v>40</v>
      </c>
      <c r="J4" s="272">
        <v>0</v>
      </c>
      <c r="K4" s="272">
        <v>0</v>
      </c>
      <c r="L4" s="272">
        <v>0</v>
      </c>
      <c r="M4" s="273">
        <v>0</v>
      </c>
    </row>
    <row r="5" spans="1:14">
      <c r="A5" s="95" t="str">
        <f t="shared" si="1"/>
        <v>SLP-TUM</v>
      </c>
      <c r="B5" s="95" t="str">
        <f t="shared" si="2"/>
        <v>DE_HEF05</v>
      </c>
      <c r="C5" s="193" t="str">
        <f t="shared" si="3"/>
        <v>D15</v>
      </c>
      <c r="D5" s="189" t="s">
        <v>155</v>
      </c>
      <c r="E5" s="269">
        <v>3.3456666720000001</v>
      </c>
      <c r="F5" s="269">
        <v>-37.52683159</v>
      </c>
      <c r="G5" s="269">
        <v>6.4328936829999996</v>
      </c>
      <c r="H5" s="269">
        <v>5.6256618000000001E-2</v>
      </c>
      <c r="I5" s="271">
        <v>40</v>
      </c>
      <c r="J5" s="272">
        <v>0</v>
      </c>
      <c r="K5" s="272">
        <v>0</v>
      </c>
      <c r="L5" s="272">
        <v>0</v>
      </c>
      <c r="M5" s="273">
        <v>0</v>
      </c>
    </row>
    <row r="6" spans="1:14">
      <c r="A6" s="95" t="str">
        <f t="shared" si="1"/>
        <v>SLP-FfE</v>
      </c>
      <c r="B6" s="95" t="str">
        <f>"DE_"&amp;IF(A6="SLP-TUM",MID(D6,5,4)&amp;RIGHT(D6,1),"")&amp;IF(A6="SLP-FfE",MID(D3,5,3)&amp;"3"&amp;RIGHT(D3,1),"")</f>
        <v>DE_HEF33</v>
      </c>
      <c r="C6" s="193" t="str">
        <f t="shared" si="3"/>
        <v>1D3</v>
      </c>
      <c r="D6" s="189" t="s">
        <v>156</v>
      </c>
      <c r="E6" s="274">
        <v>1.6209544222121799</v>
      </c>
      <c r="F6" s="274">
        <v>-37.183314129999999</v>
      </c>
      <c r="G6" s="274">
        <v>5.6727846619999998</v>
      </c>
      <c r="H6" s="274">
        <v>7.16431179426293E-2</v>
      </c>
      <c r="I6" s="275">
        <v>40</v>
      </c>
      <c r="J6" s="276">
        <v>-4.9570015603147999E-2</v>
      </c>
      <c r="K6" s="276">
        <v>0.84010145808052905</v>
      </c>
      <c r="L6" s="276">
        <v>-2.20902646706885E-3</v>
      </c>
      <c r="M6" s="277">
        <v>0.10744679624398799</v>
      </c>
    </row>
    <row r="7" spans="1:14">
      <c r="A7" s="95" t="str">
        <f t="shared" si="1"/>
        <v>SLP-FfE</v>
      </c>
      <c r="B7" s="95" t="str">
        <f t="shared" si="2"/>
        <v>DE_HEF34</v>
      </c>
      <c r="C7" s="193" t="str">
        <f t="shared" si="3"/>
        <v>1D4</v>
      </c>
      <c r="D7" s="189" t="s">
        <v>157</v>
      </c>
      <c r="E7" s="278">
        <v>1.3819663042902499</v>
      </c>
      <c r="F7" s="278">
        <v>-37.412415490000001</v>
      </c>
      <c r="G7" s="278">
        <v>6.1723178729999999</v>
      </c>
      <c r="H7" s="278">
        <v>3.9628356395288999E-2</v>
      </c>
      <c r="I7" s="279">
        <v>40</v>
      </c>
      <c r="J7" s="280">
        <v>-6.7215872937749402E-2</v>
      </c>
      <c r="K7" s="280">
        <v>1.1167138385159201</v>
      </c>
      <c r="L7" s="280">
        <v>-1.9981647687711602E-3</v>
      </c>
      <c r="M7" s="281">
        <v>0.135506974393588</v>
      </c>
    </row>
    <row r="8" spans="1:14">
      <c r="A8" s="95" t="str">
        <f t="shared" si="1"/>
        <v>SLP-TUM</v>
      </c>
      <c r="B8" s="95" t="str">
        <f t="shared" si="2"/>
        <v>DE_HMF03</v>
      </c>
      <c r="C8" s="193" t="str">
        <f t="shared" si="3"/>
        <v>D23</v>
      </c>
      <c r="D8" s="189" t="s">
        <v>158</v>
      </c>
      <c r="E8" s="269">
        <v>2.387761791</v>
      </c>
      <c r="F8" s="269">
        <v>-34.721360509999997</v>
      </c>
      <c r="G8" s="269">
        <v>5.8164304019999999</v>
      </c>
      <c r="H8" s="269">
        <v>0.120819368</v>
      </c>
      <c r="I8" s="271">
        <v>40</v>
      </c>
      <c r="J8" s="272">
        <v>0</v>
      </c>
      <c r="K8" s="272">
        <v>0</v>
      </c>
      <c r="L8" s="272">
        <v>0</v>
      </c>
      <c r="M8" s="273">
        <v>0</v>
      </c>
    </row>
    <row r="9" spans="1:14">
      <c r="A9" s="95" t="str">
        <f t="shared" si="1"/>
        <v>SLP-TUM</v>
      </c>
      <c r="B9" s="95" t="str">
        <f t="shared" si="2"/>
        <v>DE_HMF04</v>
      </c>
      <c r="C9" s="193" t="str">
        <f t="shared" si="3"/>
        <v>D24</v>
      </c>
      <c r="D9" s="189" t="s">
        <v>159</v>
      </c>
      <c r="E9" s="269">
        <v>2.5187775189999999</v>
      </c>
      <c r="F9" s="269">
        <v>-35.033375419999999</v>
      </c>
      <c r="G9" s="269">
        <v>6.224063396</v>
      </c>
      <c r="H9" s="269">
        <v>0.10107817199999999</v>
      </c>
      <c r="I9" s="271">
        <v>40</v>
      </c>
      <c r="J9" s="272">
        <v>0</v>
      </c>
      <c r="K9" s="272">
        <v>0</v>
      </c>
      <c r="L9" s="272">
        <v>0</v>
      </c>
      <c r="M9" s="273">
        <v>0</v>
      </c>
    </row>
    <row r="10" spans="1:14">
      <c r="A10" s="95" t="str">
        <f t="shared" si="1"/>
        <v>SLP-TUM</v>
      </c>
      <c r="B10" s="95" t="str">
        <f t="shared" si="2"/>
        <v>DE_HMF05</v>
      </c>
      <c r="C10" s="193" t="str">
        <f t="shared" si="3"/>
        <v>D25</v>
      </c>
      <c r="D10" s="189" t="s">
        <v>160</v>
      </c>
      <c r="E10" s="269">
        <v>2.656440592</v>
      </c>
      <c r="F10" s="269">
        <v>-35.251692669999997</v>
      </c>
      <c r="G10" s="269">
        <v>6.5182658619999998</v>
      </c>
      <c r="H10" s="269">
        <v>8.1205866000000002E-2</v>
      </c>
      <c r="I10" s="271">
        <v>40</v>
      </c>
      <c r="J10" s="272">
        <v>0</v>
      </c>
      <c r="K10" s="272">
        <v>0</v>
      </c>
      <c r="L10" s="272">
        <v>0</v>
      </c>
      <c r="M10" s="273">
        <v>0</v>
      </c>
    </row>
    <row r="11" spans="1:14">
      <c r="A11" s="95" t="str">
        <f t="shared" si="1"/>
        <v>SLP-FfE</v>
      </c>
      <c r="B11" s="95" t="str">
        <f t="shared" si="2"/>
        <v>DE_HMF33</v>
      </c>
      <c r="C11" s="193" t="str">
        <f t="shared" si="3"/>
        <v>2D3</v>
      </c>
      <c r="D11" s="189" t="s">
        <v>161</v>
      </c>
      <c r="E11" s="274">
        <v>1.2328654654123199</v>
      </c>
      <c r="F11" s="274">
        <v>-34.721360509999997</v>
      </c>
      <c r="G11" s="274">
        <v>5.8164304019999999</v>
      </c>
      <c r="H11" s="274">
        <v>8.7335193020600194E-2</v>
      </c>
      <c r="I11" s="275">
        <v>40</v>
      </c>
      <c r="J11" s="276">
        <v>-4.0928399400390697E-2</v>
      </c>
      <c r="K11" s="276">
        <v>0.76729203945074098</v>
      </c>
      <c r="L11" s="276">
        <v>-2.23202741619469E-3</v>
      </c>
      <c r="M11" s="277">
        <v>0.119920720218609</v>
      </c>
    </row>
    <row r="12" spans="1:14">
      <c r="A12" s="95" t="str">
        <f t="shared" si="1"/>
        <v>SLP-FfE</v>
      </c>
      <c r="B12" s="95" t="str">
        <f t="shared" si="2"/>
        <v>DE_HMF34</v>
      </c>
      <c r="C12" s="193" t="str">
        <f t="shared" si="3"/>
        <v>2D4</v>
      </c>
      <c r="D12" s="189" t="s">
        <v>162</v>
      </c>
      <c r="E12" s="278">
        <v>1.0443537680583199</v>
      </c>
      <c r="F12" s="278">
        <v>-35.033375419999999</v>
      </c>
      <c r="G12" s="278">
        <v>6.224063396</v>
      </c>
      <c r="H12" s="278">
        <v>5.0291716040989698E-2</v>
      </c>
      <c r="I12" s="279">
        <v>40</v>
      </c>
      <c r="J12" s="280">
        <v>-5.3583022235768898E-2</v>
      </c>
      <c r="K12" s="280">
        <v>0.99959009039973401</v>
      </c>
      <c r="L12" s="280">
        <v>-2.17584483209612E-3</v>
      </c>
      <c r="M12" s="281">
        <v>0.163329881177145</v>
      </c>
    </row>
    <row r="13" spans="1:14">
      <c r="A13" s="95" t="str">
        <f t="shared" si="1"/>
        <v>SLP-TUM</v>
      </c>
      <c r="B13" s="95" t="str">
        <f t="shared" si="2"/>
        <v>DE_HKO03</v>
      </c>
      <c r="C13" s="193" t="str">
        <f t="shared" si="3"/>
        <v>HK3</v>
      </c>
      <c r="D13" s="297" t="s">
        <v>653</v>
      </c>
      <c r="E13" s="269">
        <v>0.40409319999999999</v>
      </c>
      <c r="F13" s="269">
        <v>-24.439296800000001</v>
      </c>
      <c r="G13" s="269">
        <v>6.5718174999999999</v>
      </c>
      <c r="H13" s="269">
        <v>0.71077100000000004</v>
      </c>
      <c r="I13" s="271">
        <v>40</v>
      </c>
      <c r="J13" s="272">
        <v>0</v>
      </c>
      <c r="K13" s="272">
        <v>0</v>
      </c>
      <c r="L13" s="272">
        <v>0</v>
      </c>
      <c r="M13" s="273">
        <v>0</v>
      </c>
    </row>
    <row r="14" spans="1:14">
      <c r="A14" s="95" t="str">
        <f t="shared" si="1"/>
        <v>SLP-TUM</v>
      </c>
      <c r="B14" s="95" t="str">
        <f t="shared" si="2"/>
        <v>DE_GMK01</v>
      </c>
      <c r="C14" s="193" t="str">
        <f t="shared" si="3"/>
        <v>MK1</v>
      </c>
      <c r="D14" s="189" t="s">
        <v>163</v>
      </c>
      <c r="E14" s="269">
        <v>1.8644533640000001</v>
      </c>
      <c r="F14" s="269">
        <v>-30.707163250000001</v>
      </c>
      <c r="G14" s="269">
        <v>6.4626937309999999</v>
      </c>
      <c r="H14" s="269">
        <v>0.104833866</v>
      </c>
      <c r="I14" s="271">
        <v>40</v>
      </c>
      <c r="J14" s="272">
        <v>0</v>
      </c>
      <c r="K14" s="272">
        <v>0</v>
      </c>
      <c r="L14" s="272">
        <v>0</v>
      </c>
      <c r="M14" s="273">
        <v>0</v>
      </c>
    </row>
    <row r="15" spans="1:14">
      <c r="A15" s="95" t="str">
        <f t="shared" si="1"/>
        <v>SLP-TUM</v>
      </c>
      <c r="B15" s="95" t="str">
        <f t="shared" si="2"/>
        <v>DE_GMK02</v>
      </c>
      <c r="C15" s="193" t="str">
        <f t="shared" si="3"/>
        <v>MK2</v>
      </c>
      <c r="D15" s="189" t="s">
        <v>164</v>
      </c>
      <c r="E15" s="269">
        <v>2.2908183860000002</v>
      </c>
      <c r="F15" s="269">
        <v>-33.147686729999997</v>
      </c>
      <c r="G15" s="269">
        <v>6.3714765040000003</v>
      </c>
      <c r="H15" s="269">
        <v>8.1002321000000002E-2</v>
      </c>
      <c r="I15" s="271">
        <v>40</v>
      </c>
      <c r="J15" s="272">
        <v>0</v>
      </c>
      <c r="K15" s="272">
        <v>0</v>
      </c>
      <c r="L15" s="272">
        <v>0</v>
      </c>
      <c r="M15" s="273">
        <v>0</v>
      </c>
    </row>
    <row r="16" spans="1:14">
      <c r="A16" s="95" t="str">
        <f t="shared" si="1"/>
        <v>SLP-TUM</v>
      </c>
      <c r="B16" s="95" t="str">
        <f t="shared" si="2"/>
        <v>DE_GMK03</v>
      </c>
      <c r="C16" s="193" t="str">
        <f t="shared" si="3"/>
        <v>MK3</v>
      </c>
      <c r="D16" s="189" t="s">
        <v>165</v>
      </c>
      <c r="E16" s="269">
        <v>2.7882423940000001</v>
      </c>
      <c r="F16" s="269">
        <v>-34.880613019999998</v>
      </c>
      <c r="G16" s="269">
        <v>6.5951899220000003</v>
      </c>
      <c r="H16" s="269">
        <v>5.4032911000000003E-2</v>
      </c>
      <c r="I16" s="271">
        <v>40</v>
      </c>
      <c r="J16" s="272">
        <v>0</v>
      </c>
      <c r="K16" s="272">
        <v>0</v>
      </c>
      <c r="L16" s="272">
        <v>0</v>
      </c>
      <c r="M16" s="273">
        <v>0</v>
      </c>
    </row>
    <row r="17" spans="1:13">
      <c r="A17" s="95" t="str">
        <f t="shared" si="1"/>
        <v>SLP-TUM</v>
      </c>
      <c r="B17" s="95" t="str">
        <f t="shared" si="2"/>
        <v>DE_GMK04</v>
      </c>
      <c r="C17" s="193" t="str">
        <f t="shared" si="3"/>
        <v>MK4</v>
      </c>
      <c r="D17" s="189" t="s">
        <v>166</v>
      </c>
      <c r="E17" s="269">
        <v>3.117724811</v>
      </c>
      <c r="F17" s="269">
        <v>-35.871506220000001</v>
      </c>
      <c r="G17" s="269">
        <v>7.5186828869999998</v>
      </c>
      <c r="H17" s="269">
        <v>3.4330092999999999E-2</v>
      </c>
      <c r="I17" s="271">
        <v>40</v>
      </c>
      <c r="J17" s="272">
        <v>0</v>
      </c>
      <c r="K17" s="272">
        <v>0</v>
      </c>
      <c r="L17" s="272">
        <v>0</v>
      </c>
      <c r="M17" s="273">
        <v>0</v>
      </c>
    </row>
    <row r="18" spans="1:13">
      <c r="A18" s="95" t="str">
        <f t="shared" si="1"/>
        <v>SLP-TUM</v>
      </c>
      <c r="B18" s="95" t="str">
        <f t="shared" si="2"/>
        <v>DE_GMK05</v>
      </c>
      <c r="C18" s="193" t="str">
        <f t="shared" si="3"/>
        <v>MK5</v>
      </c>
      <c r="D18" s="189" t="s">
        <v>167</v>
      </c>
      <c r="E18" s="269">
        <v>3.5862355250000002</v>
      </c>
      <c r="F18" s="269">
        <v>-37.080299349999997</v>
      </c>
      <c r="G18" s="269">
        <v>8.2420571759999994</v>
      </c>
      <c r="H18" s="269">
        <v>1.4600757000000001E-2</v>
      </c>
      <c r="I18" s="271">
        <v>40</v>
      </c>
      <c r="J18" s="272">
        <v>0</v>
      </c>
      <c r="K18" s="272">
        <v>0</v>
      </c>
      <c r="L18" s="272">
        <v>0</v>
      </c>
      <c r="M18" s="273">
        <v>0</v>
      </c>
    </row>
    <row r="19" spans="1:13">
      <c r="A19" s="95" t="str">
        <f t="shared" si="1"/>
        <v>SLP-FfE</v>
      </c>
      <c r="B19" s="95" t="str">
        <f t="shared" si="2"/>
        <v>DE_GMK33</v>
      </c>
      <c r="C19" s="193" t="str">
        <f t="shared" si="3"/>
        <v>KM3</v>
      </c>
      <c r="D19" s="189" t="s">
        <v>168</v>
      </c>
      <c r="E19" s="274">
        <v>1.42024191542431</v>
      </c>
      <c r="F19" s="274">
        <v>-34.880613019999998</v>
      </c>
      <c r="G19" s="274">
        <v>6.5951899220000003</v>
      </c>
      <c r="H19" s="274">
        <v>3.8531702714088997E-2</v>
      </c>
      <c r="I19" s="275">
        <v>40</v>
      </c>
      <c r="J19" s="276">
        <v>-5.2108424079363599E-2</v>
      </c>
      <c r="K19" s="276">
        <v>0.86479187369647303</v>
      </c>
      <c r="L19" s="276">
        <v>-1.43692105046127E-3</v>
      </c>
      <c r="M19" s="277">
        <v>6.3760191039307093E-2</v>
      </c>
    </row>
    <row r="20" spans="1:13">
      <c r="A20" s="95" t="str">
        <f t="shared" si="1"/>
        <v>SLP-FfE</v>
      </c>
      <c r="B20" s="95" t="str">
        <f t="shared" si="2"/>
        <v>DE_GMK34</v>
      </c>
      <c r="C20" s="193" t="str">
        <f t="shared" si="3"/>
        <v>KM4</v>
      </c>
      <c r="D20" s="189" t="s">
        <v>169</v>
      </c>
      <c r="E20" s="278">
        <v>1.3284912834142599</v>
      </c>
      <c r="F20" s="278">
        <v>-35.871506220000001</v>
      </c>
      <c r="G20" s="278">
        <v>7.5186828869999998</v>
      </c>
      <c r="H20" s="278">
        <v>1.7554042928377402E-2</v>
      </c>
      <c r="I20" s="279">
        <v>40</v>
      </c>
      <c r="J20" s="280">
        <v>-7.5898278738419894E-2</v>
      </c>
      <c r="K20" s="280">
        <v>1.1942554985979099</v>
      </c>
      <c r="L20" s="280">
        <v>-8.9798095264275E-4</v>
      </c>
      <c r="M20" s="281">
        <v>6.0333730728445799E-2</v>
      </c>
    </row>
    <row r="21" spans="1:13">
      <c r="A21" s="95" t="str">
        <f t="shared" si="1"/>
        <v>SLP-TUM</v>
      </c>
      <c r="B21" s="95" t="str">
        <f t="shared" si="2"/>
        <v>DE_GHA01</v>
      </c>
      <c r="C21" s="193" t="str">
        <f t="shared" si="3"/>
        <v>HA1</v>
      </c>
      <c r="D21" s="189" t="s">
        <v>170</v>
      </c>
      <c r="E21" s="269">
        <v>2.3742827709999998</v>
      </c>
      <c r="F21" s="269">
        <v>-34.759550140000002</v>
      </c>
      <c r="G21" s="269">
        <v>5.9987036829999996</v>
      </c>
      <c r="H21" s="269">
        <v>0.149441144</v>
      </c>
      <c r="I21" s="271">
        <v>40</v>
      </c>
      <c r="J21" s="272">
        <v>0</v>
      </c>
      <c r="K21" s="272">
        <v>0</v>
      </c>
      <c r="L21" s="272">
        <v>0</v>
      </c>
      <c r="M21" s="273">
        <v>0</v>
      </c>
    </row>
    <row r="22" spans="1:13">
      <c r="A22" s="95" t="str">
        <f t="shared" si="1"/>
        <v>SLP-TUM</v>
      </c>
      <c r="B22" s="95" t="str">
        <f t="shared" si="2"/>
        <v>DE_GHA02</v>
      </c>
      <c r="C22" s="193" t="str">
        <f t="shared" si="3"/>
        <v>HA2</v>
      </c>
      <c r="D22" s="189" t="s">
        <v>171</v>
      </c>
      <c r="E22" s="269">
        <v>2.8544748530000001</v>
      </c>
      <c r="F22" s="269">
        <v>-35.629423080000002</v>
      </c>
      <c r="G22" s="269">
        <v>7.0058264430000001</v>
      </c>
      <c r="H22" s="269">
        <v>0.11647722100000001</v>
      </c>
      <c r="I22" s="271">
        <v>40</v>
      </c>
      <c r="J22" s="272">
        <v>0</v>
      </c>
      <c r="K22" s="272">
        <v>0</v>
      </c>
      <c r="L22" s="272">
        <v>0</v>
      </c>
      <c r="M22" s="273">
        <v>0</v>
      </c>
    </row>
    <row r="23" spans="1:13">
      <c r="A23" s="95" t="str">
        <f t="shared" si="1"/>
        <v>SLP-TUM</v>
      </c>
      <c r="B23" s="95" t="str">
        <f t="shared" si="2"/>
        <v>DE_GHA03</v>
      </c>
      <c r="C23" s="193" t="str">
        <f t="shared" si="3"/>
        <v>HA3</v>
      </c>
      <c r="D23" s="189" t="s">
        <v>172</v>
      </c>
      <c r="E23" s="269">
        <v>3.58112137</v>
      </c>
      <c r="F23" s="269">
        <v>-36.965006520000003</v>
      </c>
      <c r="G23" s="269">
        <v>7.2256946710000003</v>
      </c>
      <c r="H23" s="269">
        <v>4.4841566999999999E-2</v>
      </c>
      <c r="I23" s="271">
        <v>40</v>
      </c>
      <c r="J23" s="272">
        <v>0</v>
      </c>
      <c r="K23" s="272">
        <v>0</v>
      </c>
      <c r="L23" s="272">
        <v>0</v>
      </c>
      <c r="M23" s="273">
        <v>0</v>
      </c>
    </row>
    <row r="24" spans="1:13">
      <c r="A24" s="95" t="str">
        <f t="shared" si="1"/>
        <v>SLP-TUM</v>
      </c>
      <c r="B24" s="95" t="str">
        <f t="shared" si="2"/>
        <v>DE_GHA04</v>
      </c>
      <c r="C24" s="193" t="str">
        <f t="shared" si="3"/>
        <v>HA4</v>
      </c>
      <c r="D24" s="189" t="s">
        <v>173</v>
      </c>
      <c r="E24" s="269">
        <v>4.0196902039999998</v>
      </c>
      <c r="F24" s="269">
        <v>-37.82820366</v>
      </c>
      <c r="G24" s="269">
        <v>8.1593368759999994</v>
      </c>
      <c r="H24" s="269">
        <v>4.7284495000000003E-2</v>
      </c>
      <c r="I24" s="271">
        <v>40</v>
      </c>
      <c r="J24" s="272">
        <v>0</v>
      </c>
      <c r="K24" s="272">
        <v>0</v>
      </c>
      <c r="L24" s="272">
        <v>0</v>
      </c>
      <c r="M24" s="273">
        <v>0</v>
      </c>
    </row>
    <row r="25" spans="1:13">
      <c r="A25" s="95" t="str">
        <f t="shared" si="1"/>
        <v>SLP-TUM</v>
      </c>
      <c r="B25" s="95" t="str">
        <f t="shared" si="2"/>
        <v>DE_GHA05</v>
      </c>
      <c r="C25" s="193" t="str">
        <f t="shared" si="3"/>
        <v>HA5</v>
      </c>
      <c r="D25" s="189" t="s">
        <v>174</v>
      </c>
      <c r="E25" s="269">
        <v>4.8252375660000002</v>
      </c>
      <c r="F25" s="269">
        <v>-39.280256399999999</v>
      </c>
      <c r="G25" s="269">
        <v>8.6240216889999992</v>
      </c>
      <c r="H25" s="269">
        <v>9.9944630000000003E-3</v>
      </c>
      <c r="I25" s="271">
        <v>40</v>
      </c>
      <c r="J25" s="272">
        <v>0</v>
      </c>
      <c r="K25" s="272">
        <v>0</v>
      </c>
      <c r="L25" s="272">
        <v>0</v>
      </c>
      <c r="M25" s="273">
        <v>0</v>
      </c>
    </row>
    <row r="26" spans="1:13">
      <c r="A26" s="95" t="str">
        <f t="shared" si="1"/>
        <v>SLP-FfE</v>
      </c>
      <c r="B26" s="95" t="str">
        <f t="shared" si="2"/>
        <v>DE_GHA33</v>
      </c>
      <c r="C26" s="193" t="str">
        <f t="shared" si="3"/>
        <v>AH3</v>
      </c>
      <c r="D26" s="189" t="s">
        <v>175</v>
      </c>
      <c r="E26" s="274">
        <v>1.9724775375047101</v>
      </c>
      <c r="F26" s="274">
        <v>-36.965006520000003</v>
      </c>
      <c r="G26" s="274">
        <v>7.2256946710000003</v>
      </c>
      <c r="H26" s="274">
        <v>3.45781570412447E-2</v>
      </c>
      <c r="I26" s="275">
        <v>40</v>
      </c>
      <c r="J26" s="276">
        <v>-7.42174022298938E-2</v>
      </c>
      <c r="K26" s="276">
        <v>1.04488686764057</v>
      </c>
      <c r="L26" s="276">
        <v>-8.2954472023944598E-4</v>
      </c>
      <c r="M26" s="277">
        <v>4.6179491297601398E-2</v>
      </c>
    </row>
    <row r="27" spans="1:13">
      <c r="A27" s="95" t="str">
        <f t="shared" si="1"/>
        <v>SLP-FfE</v>
      </c>
      <c r="B27" s="95" t="str">
        <f t="shared" si="2"/>
        <v>DE_GHA34</v>
      </c>
      <c r="C27" s="193" t="str">
        <f t="shared" si="3"/>
        <v>AH4</v>
      </c>
      <c r="D27" s="189" t="s">
        <v>176</v>
      </c>
      <c r="E27" s="278">
        <v>1.8398455179509201</v>
      </c>
      <c r="F27" s="278">
        <v>-37.82820366</v>
      </c>
      <c r="G27" s="278">
        <v>8.1593368759999994</v>
      </c>
      <c r="H27" s="278">
        <v>2.5971006255482799E-2</v>
      </c>
      <c r="I27" s="279">
        <v>40</v>
      </c>
      <c r="J27" s="280">
        <v>-0.10692617459680499</v>
      </c>
      <c r="K27" s="280">
        <v>1.45522403984838</v>
      </c>
      <c r="L27" s="280">
        <v>-4.9197263527907199E-4</v>
      </c>
      <c r="M27" s="281">
        <v>6.9185147764624894E-2</v>
      </c>
    </row>
    <row r="28" spans="1:13">
      <c r="A28" s="95" t="str">
        <f t="shared" si="1"/>
        <v>SLP-TUM</v>
      </c>
      <c r="B28" s="95" t="str">
        <f t="shared" si="2"/>
        <v>DE_GKO01</v>
      </c>
      <c r="C28" s="193" t="str">
        <f t="shared" si="3"/>
        <v>KO1</v>
      </c>
      <c r="D28" s="189" t="s">
        <v>177</v>
      </c>
      <c r="E28" s="269">
        <v>1.415957087</v>
      </c>
      <c r="F28" s="269">
        <v>-30.842519159999998</v>
      </c>
      <c r="G28" s="269">
        <v>6.3467557010000002</v>
      </c>
      <c r="H28" s="269">
        <v>0.32117906499999999</v>
      </c>
      <c r="I28" s="271">
        <v>40</v>
      </c>
      <c r="J28" s="272">
        <v>0</v>
      </c>
      <c r="K28" s="272">
        <v>0</v>
      </c>
      <c r="L28" s="272">
        <v>0</v>
      </c>
      <c r="M28" s="273">
        <v>0</v>
      </c>
    </row>
    <row r="29" spans="1:13">
      <c r="A29" s="95" t="str">
        <f t="shared" si="1"/>
        <v>SLP-TUM</v>
      </c>
      <c r="B29" s="95" t="str">
        <f t="shared" si="2"/>
        <v>DE_GKO02</v>
      </c>
      <c r="C29" s="193" t="str">
        <f t="shared" si="3"/>
        <v>KO2</v>
      </c>
      <c r="D29" s="189" t="s">
        <v>178</v>
      </c>
      <c r="E29" s="269">
        <v>2.0660500700000002</v>
      </c>
      <c r="F29" s="269">
        <v>-33.601652029999997</v>
      </c>
      <c r="G29" s="269">
        <v>6.675360994</v>
      </c>
      <c r="H29" s="269">
        <v>0.23091246800000001</v>
      </c>
      <c r="I29" s="271">
        <v>40</v>
      </c>
      <c r="J29" s="272">
        <v>0</v>
      </c>
      <c r="K29" s="272">
        <v>0</v>
      </c>
      <c r="L29" s="272">
        <v>0</v>
      </c>
      <c r="M29" s="273">
        <v>0</v>
      </c>
    </row>
    <row r="30" spans="1:13">
      <c r="A30" s="95" t="str">
        <f t="shared" si="1"/>
        <v>SLP-TUM</v>
      </c>
      <c r="B30" s="95" t="str">
        <f t="shared" si="2"/>
        <v>DE_GKO03</v>
      </c>
      <c r="C30" s="193" t="str">
        <f t="shared" si="3"/>
        <v>KO3</v>
      </c>
      <c r="D30" s="189" t="s">
        <v>179</v>
      </c>
      <c r="E30" s="269">
        <v>2.7172288440000001</v>
      </c>
      <c r="F30" s="269">
        <v>-35.141256310000003</v>
      </c>
      <c r="G30" s="269">
        <v>7.1303395089999997</v>
      </c>
      <c r="H30" s="269">
        <v>0.14184716999999999</v>
      </c>
      <c r="I30" s="271">
        <v>40</v>
      </c>
      <c r="J30" s="272">
        <v>0</v>
      </c>
      <c r="K30" s="272">
        <v>0</v>
      </c>
      <c r="L30" s="272">
        <v>0</v>
      </c>
      <c r="M30" s="273">
        <v>0</v>
      </c>
    </row>
    <row r="31" spans="1:13">
      <c r="A31" s="95" t="str">
        <f t="shared" si="1"/>
        <v>SLP-TUM</v>
      </c>
      <c r="B31" s="95" t="str">
        <f t="shared" si="2"/>
        <v>DE_GKO04</v>
      </c>
      <c r="C31" s="193" t="str">
        <f t="shared" si="3"/>
        <v>KO4</v>
      </c>
      <c r="D31" s="189" t="s">
        <v>180</v>
      </c>
      <c r="E31" s="269">
        <v>3.4428942870000001</v>
      </c>
      <c r="F31" s="269">
        <v>-36.659050409999999</v>
      </c>
      <c r="G31" s="269">
        <v>7.6083226159999997</v>
      </c>
      <c r="H31" s="269">
        <v>7.4685009999999996E-2</v>
      </c>
      <c r="I31" s="271">
        <v>40</v>
      </c>
      <c r="J31" s="272">
        <v>0</v>
      </c>
      <c r="K31" s="272">
        <v>0</v>
      </c>
      <c r="L31" s="272">
        <v>0</v>
      </c>
      <c r="M31" s="273">
        <v>0</v>
      </c>
    </row>
    <row r="32" spans="1:13">
      <c r="A32" s="95" t="str">
        <f t="shared" si="1"/>
        <v>SLP-TUM</v>
      </c>
      <c r="B32" s="95" t="str">
        <f t="shared" si="2"/>
        <v>DE_GKO05</v>
      </c>
      <c r="C32" s="193" t="str">
        <f t="shared" si="3"/>
        <v>KO5</v>
      </c>
      <c r="D32" s="189" t="s">
        <v>181</v>
      </c>
      <c r="E32" s="269">
        <v>4.3624833000000001</v>
      </c>
      <c r="F32" s="269">
        <v>-38.663402159999997</v>
      </c>
      <c r="G32" s="269">
        <v>7.5974644280000003</v>
      </c>
      <c r="H32" s="269">
        <v>8.3264180000000004E-3</v>
      </c>
      <c r="I32" s="271">
        <v>40</v>
      </c>
      <c r="J32" s="272">
        <v>0</v>
      </c>
      <c r="K32" s="272">
        <v>0</v>
      </c>
      <c r="L32" s="272">
        <v>0</v>
      </c>
      <c r="M32" s="273">
        <v>0</v>
      </c>
    </row>
    <row r="33" spans="1:13">
      <c r="A33" s="95" t="str">
        <f t="shared" si="1"/>
        <v>SLP-FfE</v>
      </c>
      <c r="B33" s="95" t="str">
        <f t="shared" si="2"/>
        <v>DE_GKO33</v>
      </c>
      <c r="C33" s="193" t="str">
        <f t="shared" si="3"/>
        <v>OK3</v>
      </c>
      <c r="D33" s="189" t="s">
        <v>182</v>
      </c>
      <c r="E33" s="274">
        <v>1.3554515228930799</v>
      </c>
      <c r="F33" s="274">
        <v>-35.141256310000003</v>
      </c>
      <c r="G33" s="274">
        <v>7.1303395089999997</v>
      </c>
      <c r="H33" s="274">
        <v>9.9061861582536506E-2</v>
      </c>
      <c r="I33" s="275">
        <v>40</v>
      </c>
      <c r="J33" s="276">
        <v>-5.2648691429529201E-2</v>
      </c>
      <c r="K33" s="276">
        <v>0.86260857514223399</v>
      </c>
      <c r="L33" s="276">
        <v>-8.8083895602660196E-4</v>
      </c>
      <c r="M33" s="277">
        <v>9.6401419393708401E-2</v>
      </c>
    </row>
    <row r="34" spans="1:13">
      <c r="A34" s="95" t="str">
        <f t="shared" si="1"/>
        <v>SLP-FfE</v>
      </c>
      <c r="B34" s="95" t="str">
        <f t="shared" si="2"/>
        <v>DE_GKO34</v>
      </c>
      <c r="C34" s="193" t="str">
        <f t="shared" si="3"/>
        <v>OK4</v>
      </c>
      <c r="D34" s="189" t="s">
        <v>183</v>
      </c>
      <c r="E34" s="278">
        <v>1.4256683872017999</v>
      </c>
      <c r="F34" s="278">
        <v>-36.659050409999999</v>
      </c>
      <c r="G34" s="278">
        <v>7.6083226159999997</v>
      </c>
      <c r="H34" s="278">
        <v>3.7111586547478703E-2</v>
      </c>
      <c r="I34" s="279">
        <v>40</v>
      </c>
      <c r="J34" s="280">
        <v>-8.0935893022415106E-2</v>
      </c>
      <c r="K34" s="280">
        <v>1.2364527018259801</v>
      </c>
      <c r="L34" s="280">
        <v>-7.6279966642852303E-4</v>
      </c>
      <c r="M34" s="281">
        <v>0.100297906459644</v>
      </c>
    </row>
    <row r="35" spans="1:13">
      <c r="A35" s="95" t="str">
        <f t="shared" si="1"/>
        <v>SLP-TUM</v>
      </c>
      <c r="B35" s="95" t="str">
        <f t="shared" si="2"/>
        <v>DE_GBD01</v>
      </c>
      <c r="C35" s="193" t="str">
        <f t="shared" si="3"/>
        <v>BD1</v>
      </c>
      <c r="D35" s="189" t="s">
        <v>184</v>
      </c>
      <c r="E35" s="269">
        <v>1.2903504589999999</v>
      </c>
      <c r="F35" s="269">
        <v>-35.234986829999997</v>
      </c>
      <c r="G35" s="269">
        <v>2.1064246880000002</v>
      </c>
      <c r="H35" s="269">
        <v>0.45572533300000001</v>
      </c>
      <c r="I35" s="271">
        <v>40</v>
      </c>
      <c r="J35" s="272">
        <v>0</v>
      </c>
      <c r="K35" s="272">
        <v>0</v>
      </c>
      <c r="L35" s="272">
        <v>0</v>
      </c>
      <c r="M35" s="273">
        <v>0</v>
      </c>
    </row>
    <row r="36" spans="1:13">
      <c r="A36" s="95" t="str">
        <f t="shared" si="1"/>
        <v>SLP-TUM</v>
      </c>
      <c r="B36" s="95" t="str">
        <f t="shared" si="2"/>
        <v>DE_GBD02</v>
      </c>
      <c r="C36" s="193" t="str">
        <f t="shared" si="3"/>
        <v>BD2</v>
      </c>
      <c r="D36" s="189" t="s">
        <v>185</v>
      </c>
      <c r="E36" s="269">
        <v>2.1095878429999999</v>
      </c>
      <c r="F36" s="269">
        <v>-35.84445084</v>
      </c>
      <c r="G36" s="269">
        <v>5.2154672279999996</v>
      </c>
      <c r="H36" s="269">
        <v>0.28545825400000002</v>
      </c>
      <c r="I36" s="271">
        <v>40</v>
      </c>
      <c r="J36" s="272">
        <v>0</v>
      </c>
      <c r="K36" s="272">
        <v>0</v>
      </c>
      <c r="L36" s="272">
        <v>0</v>
      </c>
      <c r="M36" s="273">
        <v>0</v>
      </c>
    </row>
    <row r="37" spans="1:13">
      <c r="A37" s="95" t="str">
        <f t="shared" si="1"/>
        <v>SLP-TUM</v>
      </c>
      <c r="B37" s="95" t="str">
        <f t="shared" si="2"/>
        <v>DE_GBD03</v>
      </c>
      <c r="C37" s="193" t="str">
        <f t="shared" si="3"/>
        <v>BD3</v>
      </c>
      <c r="D37" s="189" t="s">
        <v>186</v>
      </c>
      <c r="E37" s="269">
        <v>2.917702722</v>
      </c>
      <c r="F37" s="269">
        <v>-36.179411649999999</v>
      </c>
      <c r="G37" s="269">
        <v>5.9265161649999998</v>
      </c>
      <c r="H37" s="269">
        <v>0.11519117600000001</v>
      </c>
      <c r="I37" s="271">
        <v>40</v>
      </c>
      <c r="J37" s="272">
        <v>0</v>
      </c>
      <c r="K37" s="272">
        <v>0</v>
      </c>
      <c r="L37" s="272">
        <v>0</v>
      </c>
      <c r="M37" s="273">
        <v>0</v>
      </c>
    </row>
    <row r="38" spans="1:13">
      <c r="A38" s="95" t="str">
        <f t="shared" si="1"/>
        <v>SLP-TUM</v>
      </c>
      <c r="B38" s="95" t="str">
        <f t="shared" si="2"/>
        <v>DE_GBD04</v>
      </c>
      <c r="C38" s="193" t="str">
        <f t="shared" si="3"/>
        <v>BD4</v>
      </c>
      <c r="D38" s="189" t="s">
        <v>187</v>
      </c>
      <c r="E38" s="269">
        <v>3.75</v>
      </c>
      <c r="F38" s="269">
        <v>-37.5</v>
      </c>
      <c r="G38" s="269">
        <v>6.8</v>
      </c>
      <c r="H38" s="269">
        <v>6.0911264999999999E-2</v>
      </c>
      <c r="I38" s="271">
        <v>40</v>
      </c>
      <c r="J38" s="272">
        <v>0</v>
      </c>
      <c r="K38" s="272">
        <v>0</v>
      </c>
      <c r="L38" s="272">
        <v>0</v>
      </c>
      <c r="M38" s="273">
        <v>0</v>
      </c>
    </row>
    <row r="39" spans="1:13">
      <c r="A39" s="95" t="str">
        <f t="shared" si="1"/>
        <v>SLP-TUM</v>
      </c>
      <c r="B39" s="95" t="str">
        <f t="shared" si="2"/>
        <v>DE_GBD05</v>
      </c>
      <c r="C39" s="193" t="str">
        <f t="shared" si="3"/>
        <v>BD5</v>
      </c>
      <c r="D39" s="189" t="s">
        <v>188</v>
      </c>
      <c r="E39" s="269">
        <v>4.5699505650000001</v>
      </c>
      <c r="F39" s="269">
        <v>-38.535339239999999</v>
      </c>
      <c r="G39" s="269">
        <v>7.5976990989999997</v>
      </c>
      <c r="H39" s="269">
        <v>6.6313539999999999E-3</v>
      </c>
      <c r="I39" s="271">
        <v>40</v>
      </c>
      <c r="J39" s="272">
        <v>0</v>
      </c>
      <c r="K39" s="272">
        <v>0</v>
      </c>
      <c r="L39" s="272">
        <v>0</v>
      </c>
      <c r="M39" s="273">
        <v>0</v>
      </c>
    </row>
    <row r="40" spans="1:13">
      <c r="A40" s="95" t="str">
        <f t="shared" si="1"/>
        <v>SLP-FfE</v>
      </c>
      <c r="B40" s="95" t="str">
        <f t="shared" si="2"/>
        <v>DE_GBD33</v>
      </c>
      <c r="C40" s="193" t="str">
        <f t="shared" si="3"/>
        <v>DB3</v>
      </c>
      <c r="D40" s="189" t="s">
        <v>189</v>
      </c>
      <c r="E40" s="274">
        <v>1.4633681573374999</v>
      </c>
      <c r="F40" s="274">
        <v>-36.179411649999999</v>
      </c>
      <c r="G40" s="274">
        <v>5.9265161649999998</v>
      </c>
      <c r="H40" s="274">
        <v>8.08834761578303E-2</v>
      </c>
      <c r="I40" s="275">
        <v>40</v>
      </c>
      <c r="J40" s="276">
        <v>-4.7579990370695997E-2</v>
      </c>
      <c r="K40" s="276">
        <v>0.82307541850402</v>
      </c>
      <c r="L40" s="276">
        <v>-1.92725690584626E-3</v>
      </c>
      <c r="M40" s="277">
        <v>0.10770459892515501</v>
      </c>
    </row>
    <row r="41" spans="1:13">
      <c r="A41" s="95" t="str">
        <f t="shared" si="1"/>
        <v>SLP-FfE</v>
      </c>
      <c r="B41" s="95" t="str">
        <f t="shared" si="2"/>
        <v>DE_GBD34</v>
      </c>
      <c r="C41" s="193" t="str">
        <f t="shared" si="3"/>
        <v>DB4</v>
      </c>
      <c r="D41" s="189" t="s">
        <v>190</v>
      </c>
      <c r="E41" s="278">
        <v>1.5175791604409099</v>
      </c>
      <c r="F41" s="278">
        <v>-37.5</v>
      </c>
      <c r="G41" s="278">
        <v>6.8</v>
      </c>
      <c r="H41" s="278">
        <v>2.9580053248030098E-2</v>
      </c>
      <c r="I41" s="279">
        <v>40</v>
      </c>
      <c r="J41" s="280">
        <v>-7.8855918399573705E-2</v>
      </c>
      <c r="K41" s="280">
        <v>1.21612498767079</v>
      </c>
      <c r="L41" s="280">
        <v>-1.31336800852578E-3</v>
      </c>
      <c r="M41" s="281">
        <v>9.6872112636312999E-2</v>
      </c>
    </row>
    <row r="42" spans="1:13">
      <c r="A42" s="95" t="str">
        <f t="shared" si="1"/>
        <v>SLP-TUM</v>
      </c>
      <c r="B42" s="95" t="str">
        <f t="shared" si="2"/>
        <v>DE_GGA01</v>
      </c>
      <c r="C42" s="193" t="str">
        <f t="shared" si="3"/>
        <v>GA1</v>
      </c>
      <c r="D42" s="189" t="s">
        <v>191</v>
      </c>
      <c r="E42" s="269">
        <v>1.177034538</v>
      </c>
      <c r="F42" s="269">
        <v>-39.159991400000003</v>
      </c>
      <c r="G42" s="269">
        <v>4.2076109639999997</v>
      </c>
      <c r="H42" s="269">
        <v>0.66047393200000004</v>
      </c>
      <c r="I42" s="271">
        <v>40</v>
      </c>
      <c r="J42" s="272">
        <v>0</v>
      </c>
      <c r="K42" s="272">
        <v>0</v>
      </c>
      <c r="L42" s="272">
        <v>0</v>
      </c>
      <c r="M42" s="273">
        <v>0</v>
      </c>
    </row>
    <row r="43" spans="1:13">
      <c r="A43" s="95" t="str">
        <f t="shared" si="1"/>
        <v>SLP-TUM</v>
      </c>
      <c r="B43" s="95" t="str">
        <f t="shared" si="2"/>
        <v>DE_GGA02</v>
      </c>
      <c r="C43" s="193" t="str">
        <f t="shared" si="3"/>
        <v>GA2</v>
      </c>
      <c r="D43" s="189" t="s">
        <v>192</v>
      </c>
      <c r="E43" s="269">
        <v>1.648762294</v>
      </c>
      <c r="F43" s="269">
        <v>-36.399273569999998</v>
      </c>
      <c r="G43" s="269">
        <v>6.2149172090000002</v>
      </c>
      <c r="H43" s="269">
        <v>0.48776373299999998</v>
      </c>
      <c r="I43" s="271">
        <v>40</v>
      </c>
      <c r="J43" s="272">
        <v>0</v>
      </c>
      <c r="K43" s="272">
        <v>0</v>
      </c>
      <c r="L43" s="272">
        <v>0</v>
      </c>
      <c r="M43" s="273">
        <v>0</v>
      </c>
    </row>
    <row r="44" spans="1:13">
      <c r="A44" s="95" t="str">
        <f t="shared" si="1"/>
        <v>SLP-TUM</v>
      </c>
      <c r="B44" s="95" t="str">
        <f t="shared" si="2"/>
        <v>DE_GGA03</v>
      </c>
      <c r="C44" s="193" t="str">
        <f t="shared" si="3"/>
        <v>GA3</v>
      </c>
      <c r="D44" s="189" t="s">
        <v>193</v>
      </c>
      <c r="E44" s="269">
        <v>2.2850164739999999</v>
      </c>
      <c r="F44" s="269">
        <v>-36.287858389999997</v>
      </c>
      <c r="G44" s="269">
        <v>6.5885126390000002</v>
      </c>
      <c r="H44" s="269">
        <v>0.31505353400000002</v>
      </c>
      <c r="I44" s="271">
        <v>40</v>
      </c>
      <c r="J44" s="272">
        <v>0</v>
      </c>
      <c r="K44" s="272">
        <v>0</v>
      </c>
      <c r="L44" s="272">
        <v>0</v>
      </c>
      <c r="M44" s="273">
        <v>0</v>
      </c>
    </row>
    <row r="45" spans="1:13">
      <c r="A45" s="95" t="str">
        <f t="shared" si="1"/>
        <v>SLP-TUM</v>
      </c>
      <c r="B45" s="95" t="str">
        <f t="shared" si="2"/>
        <v>DE_GGA04</v>
      </c>
      <c r="C45" s="193" t="str">
        <f t="shared" si="3"/>
        <v>GA4</v>
      </c>
      <c r="D45" s="189" t="s">
        <v>194</v>
      </c>
      <c r="E45" s="269">
        <v>2.8195656150000001</v>
      </c>
      <c r="F45" s="269">
        <v>-36</v>
      </c>
      <c r="G45" s="269">
        <v>7.7368517680000002</v>
      </c>
      <c r="H45" s="269">
        <v>0.15728097999999999</v>
      </c>
      <c r="I45" s="271">
        <v>40</v>
      </c>
      <c r="J45" s="272">
        <v>0</v>
      </c>
      <c r="K45" s="272">
        <v>0</v>
      </c>
      <c r="L45" s="272">
        <v>0</v>
      </c>
      <c r="M45" s="273">
        <v>0</v>
      </c>
    </row>
    <row r="46" spans="1:13">
      <c r="A46" s="95" t="str">
        <f t="shared" si="1"/>
        <v>SLP-TUM</v>
      </c>
      <c r="B46" s="95" t="str">
        <f t="shared" si="2"/>
        <v>DE_GGA05</v>
      </c>
      <c r="C46" s="193" t="str">
        <f t="shared" si="3"/>
        <v>GA5</v>
      </c>
      <c r="D46" s="189" t="s">
        <v>195</v>
      </c>
      <c r="E46" s="269">
        <v>3.3295574819999998</v>
      </c>
      <c r="F46" s="269">
        <v>-36.014621120000001</v>
      </c>
      <c r="G46" s="269">
        <v>8.7767464709999992</v>
      </c>
      <c r="H46" s="269">
        <v>0</v>
      </c>
      <c r="I46" s="271">
        <v>40</v>
      </c>
      <c r="J46" s="272">
        <v>0</v>
      </c>
      <c r="K46" s="272">
        <v>0</v>
      </c>
      <c r="L46" s="272">
        <v>0</v>
      </c>
      <c r="M46" s="273">
        <v>0</v>
      </c>
    </row>
    <row r="47" spans="1:13">
      <c r="A47" s="95" t="str">
        <f t="shared" si="1"/>
        <v>SLP-FfE</v>
      </c>
      <c r="B47" s="95" t="str">
        <f t="shared" si="2"/>
        <v>DE_GGA33</v>
      </c>
      <c r="C47" s="193" t="str">
        <f t="shared" si="3"/>
        <v>AG3</v>
      </c>
      <c r="D47" s="189" t="s">
        <v>196</v>
      </c>
      <c r="E47" s="274">
        <v>1.15820816823062</v>
      </c>
      <c r="F47" s="274">
        <v>-36.287858389999997</v>
      </c>
      <c r="G47" s="274">
        <v>6.5885126390000002</v>
      </c>
      <c r="H47" s="274">
        <v>0.223568019279065</v>
      </c>
      <c r="I47" s="275">
        <v>40</v>
      </c>
      <c r="J47" s="276">
        <v>-4.1033478424869901E-2</v>
      </c>
      <c r="K47" s="276">
        <v>0.75264513854265702</v>
      </c>
      <c r="L47" s="276">
        <v>-9.0876855297962304E-4</v>
      </c>
      <c r="M47" s="277">
        <v>0.19166407030820301</v>
      </c>
    </row>
    <row r="48" spans="1:13">
      <c r="A48" s="95" t="str">
        <f t="shared" si="1"/>
        <v>SLP-FfE</v>
      </c>
      <c r="B48" s="95" t="str">
        <f t="shared" si="2"/>
        <v>DE_GGA34</v>
      </c>
      <c r="C48" s="193" t="str">
        <f t="shared" si="3"/>
        <v>AG4</v>
      </c>
      <c r="D48" s="189" t="s">
        <v>197</v>
      </c>
      <c r="E48" s="278">
        <v>1.18483197659357</v>
      </c>
      <c r="F48" s="278">
        <v>-36</v>
      </c>
      <c r="G48" s="278">
        <v>7.7368517680000002</v>
      </c>
      <c r="H48" s="278">
        <v>7.9310742089883396E-2</v>
      </c>
      <c r="I48" s="279">
        <v>40</v>
      </c>
      <c r="J48" s="280">
        <v>-6.8738315813288001E-2</v>
      </c>
      <c r="K48" s="280">
        <v>1.1308570050851501</v>
      </c>
      <c r="L48" s="280">
        <v>-6.58695704968982E-4</v>
      </c>
      <c r="M48" s="281">
        <v>0.19103010386202099</v>
      </c>
    </row>
    <row r="49" spans="1:13">
      <c r="A49" s="95" t="str">
        <f t="shared" si="1"/>
        <v>SLP-TUM</v>
      </c>
      <c r="B49" s="95" t="str">
        <f t="shared" si="2"/>
        <v>DE_GBH01</v>
      </c>
      <c r="C49" s="193" t="str">
        <f t="shared" si="3"/>
        <v>BH1</v>
      </c>
      <c r="D49" s="189" t="s">
        <v>198</v>
      </c>
      <c r="E49" s="269">
        <v>1.4771785690000001</v>
      </c>
      <c r="F49" s="269">
        <v>-35.083444710000002</v>
      </c>
      <c r="G49" s="269">
        <v>5.412342465</v>
      </c>
      <c r="H49" s="269">
        <v>0.47442640800000002</v>
      </c>
      <c r="I49" s="271">
        <v>40</v>
      </c>
      <c r="J49" s="272">
        <v>0</v>
      </c>
      <c r="K49" s="272">
        <v>0</v>
      </c>
      <c r="L49" s="272">
        <v>0</v>
      </c>
      <c r="M49" s="273">
        <v>0</v>
      </c>
    </row>
    <row r="50" spans="1:13">
      <c r="A50" s="95" t="str">
        <f t="shared" si="1"/>
        <v>SLP-TUM</v>
      </c>
      <c r="B50" s="95" t="str">
        <f t="shared" si="2"/>
        <v>DE_GBH02</v>
      </c>
      <c r="C50" s="193" t="str">
        <f t="shared" si="3"/>
        <v>BH2</v>
      </c>
      <c r="D50" s="189" t="s">
        <v>199</v>
      </c>
      <c r="E50" s="269">
        <v>1.70052794</v>
      </c>
      <c r="F50" s="269">
        <v>-35.15</v>
      </c>
      <c r="G50" s="269">
        <v>6.1632738509999996</v>
      </c>
      <c r="H50" s="269">
        <v>0.42982608500000002</v>
      </c>
      <c r="I50" s="271">
        <v>40</v>
      </c>
      <c r="J50" s="272">
        <v>0</v>
      </c>
      <c r="K50" s="272">
        <v>0</v>
      </c>
      <c r="L50" s="272">
        <v>0</v>
      </c>
      <c r="M50" s="273">
        <v>0</v>
      </c>
    </row>
    <row r="51" spans="1:13">
      <c r="A51" s="95" t="str">
        <f t="shared" si="1"/>
        <v>SLP-TUM</v>
      </c>
      <c r="B51" s="95" t="str">
        <f t="shared" si="2"/>
        <v>DE_GBH03</v>
      </c>
      <c r="C51" s="193" t="str">
        <f t="shared" si="3"/>
        <v>BH3</v>
      </c>
      <c r="D51" s="189" t="s">
        <v>200</v>
      </c>
      <c r="E51" s="269">
        <v>2.0102471730000002</v>
      </c>
      <c r="F51" s="269">
        <v>-35.253212349999998</v>
      </c>
      <c r="G51" s="269">
        <v>6.1544406409999999</v>
      </c>
      <c r="H51" s="269">
        <v>0.32947409700000002</v>
      </c>
      <c r="I51" s="271">
        <v>40</v>
      </c>
      <c r="J51" s="272">
        <v>0</v>
      </c>
      <c r="K51" s="272">
        <v>0</v>
      </c>
      <c r="L51" s="272">
        <v>0</v>
      </c>
      <c r="M51" s="273">
        <v>0</v>
      </c>
    </row>
    <row r="52" spans="1:13">
      <c r="A52" s="95" t="str">
        <f t="shared" si="1"/>
        <v>SLP-TUM</v>
      </c>
      <c r="B52" s="95" t="str">
        <f t="shared" si="2"/>
        <v>DE_GBH04</v>
      </c>
      <c r="C52" s="193" t="str">
        <f t="shared" si="3"/>
        <v>BH4</v>
      </c>
      <c r="D52" s="189" t="s">
        <v>201</v>
      </c>
      <c r="E52" s="269">
        <v>2.4595180609999998</v>
      </c>
      <c r="F52" s="269">
        <v>-35.253212349999998</v>
      </c>
      <c r="G52" s="269">
        <v>6.0587000719999997</v>
      </c>
      <c r="H52" s="269">
        <v>0.164737049</v>
      </c>
      <c r="I52" s="271">
        <v>40</v>
      </c>
      <c r="J52" s="272">
        <v>0</v>
      </c>
      <c r="K52" s="272">
        <v>0</v>
      </c>
      <c r="L52" s="272">
        <v>0</v>
      </c>
      <c r="M52" s="273">
        <v>0</v>
      </c>
    </row>
    <row r="53" spans="1:13">
      <c r="A53" s="95" t="str">
        <f t="shared" si="1"/>
        <v>SLP-TUM</v>
      </c>
      <c r="B53" s="95" t="str">
        <f t="shared" si="2"/>
        <v>DE_GBH05</v>
      </c>
      <c r="C53" s="193" t="str">
        <f t="shared" si="3"/>
        <v>BH5</v>
      </c>
      <c r="D53" s="189" t="s">
        <v>202</v>
      </c>
      <c r="E53" s="269">
        <v>2.98</v>
      </c>
      <c r="F53" s="269">
        <v>-35.799999999999997</v>
      </c>
      <c r="G53" s="269">
        <v>5.6340580620000003</v>
      </c>
      <c r="H53" s="269">
        <v>0</v>
      </c>
      <c r="I53" s="271">
        <v>40</v>
      </c>
      <c r="J53" s="272">
        <v>0</v>
      </c>
      <c r="K53" s="272">
        <v>0</v>
      </c>
      <c r="L53" s="272">
        <v>0</v>
      </c>
      <c r="M53" s="273">
        <v>0</v>
      </c>
    </row>
    <row r="54" spans="1:13">
      <c r="A54" s="95" t="str">
        <f t="shared" si="1"/>
        <v>SLP-FfE</v>
      </c>
      <c r="B54" s="95" t="str">
        <f t="shared" si="2"/>
        <v>DE_GBH33</v>
      </c>
      <c r="C54" s="193" t="str">
        <f t="shared" si="3"/>
        <v>HB3</v>
      </c>
      <c r="D54" s="189" t="s">
        <v>203</v>
      </c>
      <c r="E54" s="274">
        <v>0.98742830199278697</v>
      </c>
      <c r="F54" s="274">
        <v>-35.253212349999998</v>
      </c>
      <c r="G54" s="274">
        <v>6.1544406409999999</v>
      </c>
      <c r="H54" s="274">
        <v>0.226571574644788</v>
      </c>
      <c r="I54" s="275">
        <v>40</v>
      </c>
      <c r="J54" s="276">
        <v>-3.3901972877937302E-2</v>
      </c>
      <c r="K54" s="276">
        <v>0.69382336958448299</v>
      </c>
      <c r="L54" s="276">
        <v>-1.2849007801732501E-3</v>
      </c>
      <c r="M54" s="277">
        <v>0.20297316569454901</v>
      </c>
    </row>
    <row r="55" spans="1:13">
      <c r="A55" s="95" t="str">
        <f t="shared" si="1"/>
        <v>SLP-FfE</v>
      </c>
      <c r="B55" s="95" t="str">
        <f t="shared" si="2"/>
        <v>DE_GBH34</v>
      </c>
      <c r="C55" s="193" t="str">
        <f t="shared" si="3"/>
        <v>HB4</v>
      </c>
      <c r="D55" s="189" t="s">
        <v>204</v>
      </c>
      <c r="E55" s="278">
        <v>0.987258471486126</v>
      </c>
      <c r="F55" s="278">
        <v>-35.253212349999998</v>
      </c>
      <c r="G55" s="278">
        <v>6.0587000719999997</v>
      </c>
      <c r="H55" s="278">
        <v>7.9351178479290699E-2</v>
      </c>
      <c r="I55" s="279">
        <v>40</v>
      </c>
      <c r="J55" s="280">
        <v>-4.95013227495672E-2</v>
      </c>
      <c r="K55" s="280">
        <v>0.96379986125322403</v>
      </c>
      <c r="L55" s="280">
        <v>-2.2303785271091201E-3</v>
      </c>
      <c r="M55" s="281">
        <v>0.22883982780254</v>
      </c>
    </row>
    <row r="56" spans="1:13">
      <c r="A56" s="95" t="str">
        <f t="shared" si="1"/>
        <v>SLP-TUM</v>
      </c>
      <c r="B56" s="95" t="str">
        <f t="shared" si="2"/>
        <v>DE_GWA01</v>
      </c>
      <c r="C56" s="193" t="str">
        <f t="shared" si="3"/>
        <v>WA1</v>
      </c>
      <c r="D56" s="189" t="s">
        <v>205</v>
      </c>
      <c r="E56" s="269">
        <v>0.4</v>
      </c>
      <c r="F56" s="269">
        <v>-40.514948179999998</v>
      </c>
      <c r="G56" s="269">
        <v>2.874795695</v>
      </c>
      <c r="H56" s="269">
        <v>0.93510758400000005</v>
      </c>
      <c r="I56" s="271">
        <v>40</v>
      </c>
      <c r="J56" s="272">
        <v>0</v>
      </c>
      <c r="K56" s="272">
        <v>0</v>
      </c>
      <c r="L56" s="272">
        <v>0</v>
      </c>
      <c r="M56" s="273">
        <v>0</v>
      </c>
    </row>
    <row r="57" spans="1:13">
      <c r="A57" s="95" t="str">
        <f t="shared" si="1"/>
        <v>SLP-TUM</v>
      </c>
      <c r="B57" s="95" t="str">
        <f t="shared" si="2"/>
        <v>DE_GWA02</v>
      </c>
      <c r="C57" s="193" t="str">
        <f t="shared" si="3"/>
        <v>WA2</v>
      </c>
      <c r="D57" s="189" t="s">
        <v>206</v>
      </c>
      <c r="E57" s="269">
        <v>0.61662289299999995</v>
      </c>
      <c r="F57" s="269">
        <v>-38.4</v>
      </c>
      <c r="G57" s="269">
        <v>3.8705351889999999</v>
      </c>
      <c r="H57" s="269">
        <v>0.87002503099999995</v>
      </c>
      <c r="I57" s="271">
        <v>40</v>
      </c>
      <c r="J57" s="272">
        <v>0</v>
      </c>
      <c r="K57" s="272">
        <v>0</v>
      </c>
      <c r="L57" s="272">
        <v>0</v>
      </c>
      <c r="M57" s="273">
        <v>0</v>
      </c>
    </row>
    <row r="58" spans="1:13">
      <c r="A58" s="95" t="str">
        <f t="shared" si="1"/>
        <v>SLP-TUM</v>
      </c>
      <c r="B58" s="95" t="str">
        <f t="shared" si="2"/>
        <v>DE_GWA03</v>
      </c>
      <c r="C58" s="193" t="str">
        <f t="shared" si="3"/>
        <v>WA3</v>
      </c>
      <c r="D58" s="189" t="s">
        <v>207</v>
      </c>
      <c r="E58" s="269">
        <v>0.76572901199999999</v>
      </c>
      <c r="F58" s="269">
        <v>-36.023791150000001</v>
      </c>
      <c r="G58" s="269">
        <v>4.8662746830000003</v>
      </c>
      <c r="H58" s="269">
        <v>0.80494247799999996</v>
      </c>
      <c r="I58" s="271">
        <v>40</v>
      </c>
      <c r="J58" s="272">
        <v>0</v>
      </c>
      <c r="K58" s="272">
        <v>0</v>
      </c>
      <c r="L58" s="272">
        <v>0</v>
      </c>
      <c r="M58" s="273">
        <v>0</v>
      </c>
    </row>
    <row r="59" spans="1:13">
      <c r="A59" s="95" t="str">
        <f t="shared" si="1"/>
        <v>SLP-TUM</v>
      </c>
      <c r="B59" s="95" t="str">
        <f t="shared" si="2"/>
        <v>DE_GWA04</v>
      </c>
      <c r="C59" s="193" t="str">
        <f t="shared" si="3"/>
        <v>WA4</v>
      </c>
      <c r="D59" s="189" t="s">
        <v>208</v>
      </c>
      <c r="E59" s="269">
        <v>1.053587472</v>
      </c>
      <c r="F59" s="269">
        <v>-35.299999999999997</v>
      </c>
      <c r="G59" s="269">
        <v>4.8662746830000003</v>
      </c>
      <c r="H59" s="269">
        <v>0.68110423399999998</v>
      </c>
      <c r="I59" s="271">
        <v>40</v>
      </c>
      <c r="J59" s="272">
        <v>0</v>
      </c>
      <c r="K59" s="272">
        <v>0</v>
      </c>
      <c r="L59" s="272">
        <v>0</v>
      </c>
      <c r="M59" s="273">
        <v>0</v>
      </c>
    </row>
    <row r="60" spans="1:13">
      <c r="A60" s="95" t="str">
        <f t="shared" si="1"/>
        <v>SLP-TUM</v>
      </c>
      <c r="B60" s="95" t="str">
        <f t="shared" si="2"/>
        <v>DE_GWA05</v>
      </c>
      <c r="C60" s="193" t="str">
        <f t="shared" si="3"/>
        <v>WA5</v>
      </c>
      <c r="D60" s="189" t="s">
        <v>209</v>
      </c>
      <c r="E60" s="269">
        <v>1.276885373</v>
      </c>
      <c r="F60" s="269">
        <v>-34.342437070000003</v>
      </c>
      <c r="G60" s="269">
        <v>5.4518822419999999</v>
      </c>
      <c r="H60" s="269">
        <v>0.55726598999999999</v>
      </c>
      <c r="I60" s="271">
        <v>40</v>
      </c>
      <c r="J60" s="272">
        <v>0</v>
      </c>
      <c r="K60" s="272">
        <v>0</v>
      </c>
      <c r="L60" s="272">
        <v>0</v>
      </c>
      <c r="M60" s="273">
        <v>0</v>
      </c>
    </row>
    <row r="61" spans="1:13">
      <c r="A61" s="95" t="str">
        <f t="shared" si="1"/>
        <v>SLP-FfE</v>
      </c>
      <c r="B61" s="95" t="str">
        <f t="shared" si="2"/>
        <v>DE_GWA33</v>
      </c>
      <c r="C61" s="193" t="str">
        <f t="shared" si="3"/>
        <v>AW3</v>
      </c>
      <c r="D61" s="189" t="s">
        <v>210</v>
      </c>
      <c r="E61" s="274">
        <v>0.33378383212380802</v>
      </c>
      <c r="F61" s="274">
        <v>-36.023791150000001</v>
      </c>
      <c r="G61" s="274">
        <v>4.8662746830000003</v>
      </c>
      <c r="H61" s="274">
        <v>0.49122795797177399</v>
      </c>
      <c r="I61" s="275">
        <v>40</v>
      </c>
      <c r="J61" s="276">
        <v>-9.2263492839078001E-3</v>
      </c>
      <c r="K61" s="276">
        <v>0.45957571089624999</v>
      </c>
      <c r="L61" s="276">
        <v>-9.6764244989513298E-4</v>
      </c>
      <c r="M61" s="277">
        <v>0.39642907517863601</v>
      </c>
    </row>
    <row r="62" spans="1:13">
      <c r="A62" s="95" t="str">
        <f t="shared" si="1"/>
        <v>SLP-FfE</v>
      </c>
      <c r="B62" s="95" t="str">
        <f t="shared" si="2"/>
        <v>DE_GWA34</v>
      </c>
      <c r="C62" s="193" t="str">
        <f t="shared" si="3"/>
        <v>AW4</v>
      </c>
      <c r="D62" s="189" t="s">
        <v>211</v>
      </c>
      <c r="E62" s="278">
        <v>0.39253387380634902</v>
      </c>
      <c r="F62" s="278">
        <v>-35.299999999999997</v>
      </c>
      <c r="G62" s="278">
        <v>4.8662746830000003</v>
      </c>
      <c r="H62" s="278">
        <v>0.30450986619695802</v>
      </c>
      <c r="I62" s="279">
        <v>40</v>
      </c>
      <c r="J62" s="280">
        <v>-1.67993072626435E-2</v>
      </c>
      <c r="K62" s="280">
        <v>0.67108889173422104</v>
      </c>
      <c r="L62" s="280">
        <v>-2.0300823594516502E-3</v>
      </c>
      <c r="M62" s="281">
        <v>0.56146234289608699</v>
      </c>
    </row>
    <row r="63" spans="1:13">
      <c r="A63" s="95" t="str">
        <f t="shared" si="1"/>
        <v>SLP-TUM</v>
      </c>
      <c r="B63" s="95" t="str">
        <f t="shared" si="2"/>
        <v>DE_GGB01</v>
      </c>
      <c r="C63" s="193" t="str">
        <f t="shared" si="3"/>
        <v>GB1</v>
      </c>
      <c r="D63" s="189" t="s">
        <v>212</v>
      </c>
      <c r="E63" s="269">
        <v>3.176194476</v>
      </c>
      <c r="F63" s="269">
        <v>-40.836660860000002</v>
      </c>
      <c r="G63" s="269">
        <v>3.6785891739999999</v>
      </c>
      <c r="H63" s="269">
        <v>0.15021557599999999</v>
      </c>
      <c r="I63" s="271">
        <v>40</v>
      </c>
      <c r="J63" s="272">
        <v>0</v>
      </c>
      <c r="K63" s="272">
        <v>0</v>
      </c>
      <c r="L63" s="272">
        <v>0</v>
      </c>
      <c r="M63" s="273">
        <v>0</v>
      </c>
    </row>
    <row r="64" spans="1:13">
      <c r="A64" s="95" t="str">
        <f t="shared" si="1"/>
        <v>SLP-TUM</v>
      </c>
      <c r="B64" s="95" t="str">
        <f t="shared" si="2"/>
        <v>DE_GGB02</v>
      </c>
      <c r="C64" s="193" t="str">
        <f t="shared" si="3"/>
        <v>GB2</v>
      </c>
      <c r="D64" s="189" t="s">
        <v>213</v>
      </c>
      <c r="E64" s="269">
        <v>3.3904645059999998</v>
      </c>
      <c r="F64" s="269">
        <v>-39.287521640000001</v>
      </c>
      <c r="G64" s="269">
        <v>4.4905740459999999</v>
      </c>
      <c r="H64" s="269">
        <v>8.3478316999999996E-2</v>
      </c>
      <c r="I64" s="271">
        <v>40</v>
      </c>
      <c r="J64" s="272">
        <v>0</v>
      </c>
      <c r="K64" s="272">
        <v>0</v>
      </c>
      <c r="L64" s="272">
        <v>0</v>
      </c>
      <c r="M64" s="273">
        <v>0</v>
      </c>
    </row>
    <row r="65" spans="1:13">
      <c r="A65" s="95" t="str">
        <f t="shared" si="1"/>
        <v>SLP-TUM</v>
      </c>
      <c r="B65" s="95" t="str">
        <f t="shared" si="2"/>
        <v>DE_GGB03</v>
      </c>
      <c r="C65" s="193" t="str">
        <f t="shared" si="3"/>
        <v>GB3</v>
      </c>
      <c r="D65" s="189" t="s">
        <v>214</v>
      </c>
      <c r="E65" s="269">
        <v>3.2572742130000001</v>
      </c>
      <c r="F65" s="269">
        <v>-37.5</v>
      </c>
      <c r="G65" s="269">
        <v>6.3462147949999999</v>
      </c>
      <c r="H65" s="269">
        <v>8.6622649999999995E-2</v>
      </c>
      <c r="I65" s="271">
        <v>40</v>
      </c>
      <c r="J65" s="272">
        <v>0</v>
      </c>
      <c r="K65" s="272">
        <v>0</v>
      </c>
      <c r="L65" s="272">
        <v>0</v>
      </c>
      <c r="M65" s="273">
        <v>0</v>
      </c>
    </row>
    <row r="66" spans="1:13">
      <c r="A66" s="95" t="str">
        <f t="shared" si="1"/>
        <v>SLP-TUM</v>
      </c>
      <c r="B66" s="95" t="str">
        <f t="shared" si="2"/>
        <v>DE_GGB04</v>
      </c>
      <c r="C66" s="193" t="str">
        <f t="shared" si="3"/>
        <v>GB4</v>
      </c>
      <c r="D66" s="189" t="s">
        <v>215</v>
      </c>
      <c r="E66" s="269">
        <v>3.601773562</v>
      </c>
      <c r="F66" s="269">
        <v>-37.88253684</v>
      </c>
      <c r="G66" s="269">
        <v>6.9836070289999999</v>
      </c>
      <c r="H66" s="269">
        <v>5.4826185999999999E-2</v>
      </c>
      <c r="I66" s="271">
        <v>40</v>
      </c>
      <c r="J66" s="272">
        <v>0</v>
      </c>
      <c r="K66" s="272">
        <v>0</v>
      </c>
      <c r="L66" s="272">
        <v>0</v>
      </c>
      <c r="M66" s="273">
        <v>0</v>
      </c>
    </row>
    <row r="67" spans="1:13">
      <c r="A67" s="95" t="str">
        <f t="shared" si="1"/>
        <v>SLP-TUM</v>
      </c>
      <c r="B67" s="95" t="str">
        <f t="shared" si="2"/>
        <v>DE_GGB05</v>
      </c>
      <c r="C67" s="193" t="str">
        <f t="shared" si="3"/>
        <v>GB5</v>
      </c>
      <c r="D67" s="189" t="s">
        <v>216</v>
      </c>
      <c r="E67" s="269">
        <v>3.9320532479999999</v>
      </c>
      <c r="F67" s="269">
        <v>-38.143324819999997</v>
      </c>
      <c r="G67" s="269">
        <v>7.6185870979999999</v>
      </c>
      <c r="H67" s="269">
        <v>2.3029722999999998E-2</v>
      </c>
      <c r="I67" s="271">
        <v>40</v>
      </c>
      <c r="J67" s="272">
        <v>0</v>
      </c>
      <c r="K67" s="272">
        <v>0</v>
      </c>
      <c r="L67" s="272">
        <v>0</v>
      </c>
      <c r="M67" s="273">
        <v>0</v>
      </c>
    </row>
    <row r="68" spans="1:13">
      <c r="A68" s="95" t="str">
        <f t="shared" ref="A68:A92" si="4">IF(MID(D68,1,8)="SigLinDe","SLP-FfE","SLP-TUM")</f>
        <v>SLP-FfE</v>
      </c>
      <c r="B68" s="95" t="str">
        <f t="shared" ref="B68:B92" si="5">"DE_"&amp;IF(A68="SLP-TUM",MID(D68,5,4)&amp;RIGHT(D68,1),"")&amp;IF(A68="SLP-FfE",MID(D65,5,3)&amp;"3"&amp;RIGHT(D65,1),"")</f>
        <v>DE_GGB33</v>
      </c>
      <c r="C68" s="193" t="str">
        <f t="shared" ref="C68:C92" si="6">IF(A68="SLP-TUM",LEFT(D68,3),"")&amp;IF(A68="SLP-FfE",MID(D65,2,1)&amp;MID(D65,1,1)&amp;MID(D65,3,1),"")</f>
        <v>BG3</v>
      </c>
      <c r="D68" s="189" t="s">
        <v>217</v>
      </c>
      <c r="E68" s="282">
        <v>1.82137779524266</v>
      </c>
      <c r="F68" s="282">
        <v>-37.5</v>
      </c>
      <c r="G68" s="282">
        <v>6.3462147949999999</v>
      </c>
      <c r="H68" s="282">
        <v>6.7811791498411197E-2</v>
      </c>
      <c r="I68" s="283">
        <v>40</v>
      </c>
      <c r="J68" s="284">
        <v>-6.0766568968526301E-2</v>
      </c>
      <c r="K68" s="284">
        <v>0.93081585658295796</v>
      </c>
      <c r="L68" s="284">
        <v>-1.3966888276177401E-3</v>
      </c>
      <c r="M68" s="285">
        <v>8.5039879949281097E-2</v>
      </c>
    </row>
    <row r="69" spans="1:13">
      <c r="A69" s="95" t="str">
        <f t="shared" si="4"/>
        <v>SLP-FfE</v>
      </c>
      <c r="B69" s="95" t="str">
        <f t="shared" si="5"/>
        <v>DE_GGB34</v>
      </c>
      <c r="C69" s="193" t="str">
        <f t="shared" si="6"/>
        <v>BG4</v>
      </c>
      <c r="D69" s="189" t="s">
        <v>218</v>
      </c>
      <c r="E69" s="278">
        <v>1.62668116109167</v>
      </c>
      <c r="F69" s="278">
        <v>-37.88253684</v>
      </c>
      <c r="G69" s="278">
        <v>6.9836070289999999</v>
      </c>
      <c r="H69" s="278">
        <v>2.9713602712276601E-2</v>
      </c>
      <c r="I69" s="279">
        <v>40</v>
      </c>
      <c r="J69" s="280">
        <v>-8.5433289200744306E-2</v>
      </c>
      <c r="K69" s="280">
        <v>1.2709629183122999</v>
      </c>
      <c r="L69" s="280">
        <v>-1.1319192336313501E-3</v>
      </c>
      <c r="M69" s="281">
        <v>9.2812393180786906E-2</v>
      </c>
    </row>
    <row r="70" spans="1:13">
      <c r="A70" s="95" t="str">
        <f t="shared" si="4"/>
        <v>SLP-TUM</v>
      </c>
      <c r="B70" s="95" t="str">
        <f t="shared" si="5"/>
        <v>DE_GBA01</v>
      </c>
      <c r="C70" s="193" t="str">
        <f t="shared" si="6"/>
        <v>BA1</v>
      </c>
      <c r="D70" s="189" t="s">
        <v>219</v>
      </c>
      <c r="E70" s="269">
        <v>0.15</v>
      </c>
      <c r="F70" s="269">
        <v>-36</v>
      </c>
      <c r="G70" s="269">
        <v>2</v>
      </c>
      <c r="H70" s="269">
        <v>1</v>
      </c>
      <c r="I70" s="271">
        <v>40</v>
      </c>
      <c r="J70" s="272">
        <v>0</v>
      </c>
      <c r="K70" s="272">
        <v>0</v>
      </c>
      <c r="L70" s="272">
        <v>0</v>
      </c>
      <c r="M70" s="273">
        <v>0</v>
      </c>
    </row>
    <row r="71" spans="1:13">
      <c r="A71" s="95" t="str">
        <f t="shared" si="4"/>
        <v>SLP-TUM</v>
      </c>
      <c r="B71" s="95" t="str">
        <f t="shared" si="5"/>
        <v>DE_GBA02</v>
      </c>
      <c r="C71" s="193" t="str">
        <f t="shared" si="6"/>
        <v>BA2</v>
      </c>
      <c r="D71" s="189" t="s">
        <v>220</v>
      </c>
      <c r="E71" s="269">
        <v>0.38791910400000001</v>
      </c>
      <c r="F71" s="269">
        <v>-35.5</v>
      </c>
      <c r="G71" s="269">
        <v>4</v>
      </c>
      <c r="H71" s="269">
        <v>0.90548154300000006</v>
      </c>
      <c r="I71" s="271">
        <v>40</v>
      </c>
      <c r="J71" s="272">
        <v>0</v>
      </c>
      <c r="K71" s="272">
        <v>0</v>
      </c>
      <c r="L71" s="272">
        <v>0</v>
      </c>
      <c r="M71" s="273">
        <v>0</v>
      </c>
    </row>
    <row r="72" spans="1:13">
      <c r="A72" s="95" t="str">
        <f t="shared" si="4"/>
        <v>SLP-TUM</v>
      </c>
      <c r="B72" s="95" t="str">
        <f t="shared" si="5"/>
        <v>DE_GBA03</v>
      </c>
      <c r="C72" s="193" t="str">
        <f t="shared" si="6"/>
        <v>BA3</v>
      </c>
      <c r="D72" s="189" t="s">
        <v>221</v>
      </c>
      <c r="E72" s="269">
        <v>0.62619621599999997</v>
      </c>
      <c r="F72" s="269">
        <v>-33</v>
      </c>
      <c r="G72" s="269">
        <v>5.7212302499999996</v>
      </c>
      <c r="H72" s="269">
        <v>0.78556546000000005</v>
      </c>
      <c r="I72" s="271">
        <v>40</v>
      </c>
      <c r="J72" s="272">
        <v>0</v>
      </c>
      <c r="K72" s="272">
        <v>0</v>
      </c>
      <c r="L72" s="272">
        <v>0</v>
      </c>
      <c r="M72" s="273">
        <v>0</v>
      </c>
    </row>
    <row r="73" spans="1:13">
      <c r="A73" s="95" t="str">
        <f t="shared" si="4"/>
        <v>SLP-TUM</v>
      </c>
      <c r="B73" s="95" t="str">
        <f t="shared" si="5"/>
        <v>DE_GBA04</v>
      </c>
      <c r="C73" s="193" t="str">
        <f t="shared" si="6"/>
        <v>BA4</v>
      </c>
      <c r="D73" s="189" t="s">
        <v>222</v>
      </c>
      <c r="E73" s="269">
        <v>0.93158890100000002</v>
      </c>
      <c r="F73" s="269">
        <v>-33.35</v>
      </c>
      <c r="G73" s="269">
        <v>5.7212302499999996</v>
      </c>
      <c r="H73" s="269">
        <v>0.66564937700000004</v>
      </c>
      <c r="I73" s="271">
        <v>40</v>
      </c>
      <c r="J73" s="272">
        <v>0</v>
      </c>
      <c r="K73" s="272">
        <v>0</v>
      </c>
      <c r="L73" s="272">
        <v>0</v>
      </c>
      <c r="M73" s="273">
        <v>0</v>
      </c>
    </row>
    <row r="74" spans="1:13">
      <c r="A74" s="95" t="str">
        <f t="shared" si="4"/>
        <v>SLP-TUM</v>
      </c>
      <c r="B74" s="95" t="str">
        <f t="shared" si="5"/>
        <v>DE_GBA05</v>
      </c>
      <c r="C74" s="193" t="str">
        <f t="shared" si="6"/>
        <v>BA5</v>
      </c>
      <c r="D74" s="189" t="s">
        <v>223</v>
      </c>
      <c r="E74" s="269">
        <v>1.2779567300000001</v>
      </c>
      <c r="F74" s="269">
        <v>-34.517392000000001</v>
      </c>
      <c r="G74" s="269">
        <v>5.7212302499999996</v>
      </c>
      <c r="H74" s="269">
        <v>0.54573329400000004</v>
      </c>
      <c r="I74" s="271">
        <v>40</v>
      </c>
      <c r="J74" s="272">
        <v>0</v>
      </c>
      <c r="K74" s="272">
        <v>0</v>
      </c>
      <c r="L74" s="272">
        <v>0</v>
      </c>
      <c r="M74" s="273">
        <v>0</v>
      </c>
    </row>
    <row r="75" spans="1:13">
      <c r="A75" s="95" t="str">
        <f t="shared" si="4"/>
        <v>SLP-FfE</v>
      </c>
      <c r="B75" s="95" t="str">
        <f t="shared" si="5"/>
        <v>DE_GBA33</v>
      </c>
      <c r="C75" s="193" t="str">
        <f t="shared" si="6"/>
        <v>AB3</v>
      </c>
      <c r="D75" s="189" t="s">
        <v>224</v>
      </c>
      <c r="E75" s="282">
        <v>0.27700871173110803</v>
      </c>
      <c r="F75" s="282">
        <v>-33</v>
      </c>
      <c r="G75" s="282">
        <v>5.7212302499999996</v>
      </c>
      <c r="H75" s="282">
        <v>0.4865118291885</v>
      </c>
      <c r="I75" s="283">
        <v>40</v>
      </c>
      <c r="J75" s="284">
        <v>-9.4849130944012709E-3</v>
      </c>
      <c r="K75" s="284">
        <v>0.46302369368771501</v>
      </c>
      <c r="L75" s="284">
        <v>-7.1341860056578195E-4</v>
      </c>
      <c r="M75" s="285">
        <v>0.38674466988795903</v>
      </c>
    </row>
    <row r="76" spans="1:13">
      <c r="A76" s="95" t="str">
        <f t="shared" si="4"/>
        <v>SLP-FfE</v>
      </c>
      <c r="B76" s="95" t="str">
        <f t="shared" si="5"/>
        <v>DE_GBA34</v>
      </c>
      <c r="C76" s="193" t="str">
        <f t="shared" si="6"/>
        <v>AB4</v>
      </c>
      <c r="D76" s="189" t="s">
        <v>225</v>
      </c>
      <c r="E76" s="278">
        <v>0.35376401507794197</v>
      </c>
      <c r="F76" s="278">
        <v>-33.35</v>
      </c>
      <c r="G76" s="278">
        <v>5.7212302499999996</v>
      </c>
      <c r="H76" s="278">
        <v>0.30333053043746</v>
      </c>
      <c r="I76" s="279">
        <v>40</v>
      </c>
      <c r="J76" s="280">
        <v>-1.7746347868875599E-2</v>
      </c>
      <c r="K76" s="280">
        <v>0.68256991216863605</v>
      </c>
      <c r="L76" s="280">
        <v>-1.3911792841456701E-3</v>
      </c>
      <c r="M76" s="281">
        <v>0.543462385684501</v>
      </c>
    </row>
    <row r="77" spans="1:13">
      <c r="A77" s="95" t="str">
        <f t="shared" si="4"/>
        <v>SLP-TUM</v>
      </c>
      <c r="B77" s="95" t="str">
        <f t="shared" si="5"/>
        <v>DE_GPD01</v>
      </c>
      <c r="C77" s="193" t="str">
        <f t="shared" si="6"/>
        <v>PD1</v>
      </c>
      <c r="D77" s="189" t="s">
        <v>226</v>
      </c>
      <c r="E77" s="269">
        <v>1.489402246</v>
      </c>
      <c r="F77" s="269">
        <v>-32.425267750000003</v>
      </c>
      <c r="G77" s="269">
        <v>8.1732612079999996</v>
      </c>
      <c r="H77" s="269">
        <v>0.390598736</v>
      </c>
      <c r="I77" s="271">
        <v>40</v>
      </c>
      <c r="J77" s="272">
        <v>0</v>
      </c>
      <c r="K77" s="272">
        <v>0</v>
      </c>
      <c r="L77" s="272">
        <v>0</v>
      </c>
      <c r="M77" s="273">
        <v>0</v>
      </c>
    </row>
    <row r="78" spans="1:13">
      <c r="A78" s="95" t="str">
        <f t="shared" si="4"/>
        <v>SLP-TUM</v>
      </c>
      <c r="B78" s="95" t="str">
        <f t="shared" si="5"/>
        <v>DE_GPD02</v>
      </c>
      <c r="C78" s="193" t="str">
        <f t="shared" si="6"/>
        <v>PD2</v>
      </c>
      <c r="D78" s="189" t="s">
        <v>227</v>
      </c>
      <c r="E78" s="269">
        <v>2.5784172540000001</v>
      </c>
      <c r="F78" s="269">
        <v>-34.732126100000002</v>
      </c>
      <c r="G78" s="269">
        <v>6.4805035139999996</v>
      </c>
      <c r="H78" s="269">
        <v>0.140772912</v>
      </c>
      <c r="I78" s="271">
        <v>40</v>
      </c>
      <c r="J78" s="272">
        <v>0</v>
      </c>
      <c r="K78" s="272">
        <v>0</v>
      </c>
      <c r="L78" s="272">
        <v>0</v>
      </c>
      <c r="M78" s="273">
        <v>0</v>
      </c>
    </row>
    <row r="79" spans="1:13">
      <c r="A79" s="95" t="str">
        <f t="shared" si="4"/>
        <v>SLP-TUM</v>
      </c>
      <c r="B79" s="95" t="str">
        <f t="shared" si="5"/>
        <v>DE_GPD03</v>
      </c>
      <c r="C79" s="193" t="str">
        <f t="shared" si="6"/>
        <v>PD3</v>
      </c>
      <c r="D79" s="189" t="s">
        <v>228</v>
      </c>
      <c r="E79" s="269">
        <v>3.2</v>
      </c>
      <c r="F79" s="269">
        <v>-35.799999999999997</v>
      </c>
      <c r="G79" s="269">
        <v>8.4</v>
      </c>
      <c r="H79" s="269">
        <v>9.3848608E-2</v>
      </c>
      <c r="I79" s="271">
        <v>40</v>
      </c>
      <c r="J79" s="272">
        <v>0</v>
      </c>
      <c r="K79" s="272">
        <v>0</v>
      </c>
      <c r="L79" s="272">
        <v>0</v>
      </c>
      <c r="M79" s="273">
        <v>0</v>
      </c>
    </row>
    <row r="80" spans="1:13">
      <c r="A80" s="95" t="str">
        <f t="shared" si="4"/>
        <v>SLP-TUM</v>
      </c>
      <c r="B80" s="95" t="str">
        <f t="shared" si="5"/>
        <v>DE_GPD04</v>
      </c>
      <c r="C80" s="193" t="str">
        <f t="shared" si="6"/>
        <v>PD4</v>
      </c>
      <c r="D80" s="189" t="s">
        <v>229</v>
      </c>
      <c r="E80" s="269">
        <v>3.85</v>
      </c>
      <c r="F80" s="269">
        <v>-37</v>
      </c>
      <c r="G80" s="269">
        <v>10.2405021</v>
      </c>
      <c r="H80" s="269">
        <v>4.6924304E-2</v>
      </c>
      <c r="I80" s="271">
        <v>40</v>
      </c>
      <c r="J80" s="272">
        <v>0</v>
      </c>
      <c r="K80" s="272">
        <v>0</v>
      </c>
      <c r="L80" s="272">
        <v>0</v>
      </c>
      <c r="M80" s="273">
        <v>0</v>
      </c>
    </row>
    <row r="81" spans="1:13">
      <c r="A81" s="95" t="str">
        <f t="shared" si="4"/>
        <v>SLP-TUM</v>
      </c>
      <c r="B81" s="95" t="str">
        <f t="shared" si="5"/>
        <v>DE_GPD05</v>
      </c>
      <c r="C81" s="193" t="str">
        <f t="shared" si="6"/>
        <v>PD5</v>
      </c>
      <c r="D81" s="189" t="s">
        <v>230</v>
      </c>
      <c r="E81" s="269">
        <v>4.7462813920000002</v>
      </c>
      <c r="F81" s="269">
        <v>-38.750429390000001</v>
      </c>
      <c r="G81" s="269">
        <v>10.27533341</v>
      </c>
      <c r="H81" s="269">
        <v>0</v>
      </c>
      <c r="I81" s="271">
        <v>40</v>
      </c>
      <c r="J81" s="272">
        <v>0</v>
      </c>
      <c r="K81" s="272">
        <v>0</v>
      </c>
      <c r="L81" s="272">
        <v>0</v>
      </c>
      <c r="M81" s="273">
        <v>0</v>
      </c>
    </row>
    <row r="82" spans="1:13">
      <c r="A82" s="95" t="str">
        <f t="shared" si="4"/>
        <v>SLP-FfE</v>
      </c>
      <c r="B82" s="95" t="str">
        <f t="shared" si="5"/>
        <v>DE_GPD33</v>
      </c>
      <c r="C82" s="193" t="str">
        <f t="shared" si="6"/>
        <v>DP3</v>
      </c>
      <c r="D82" s="189" t="s">
        <v>231</v>
      </c>
      <c r="E82" s="282">
        <v>1.7110739256233101</v>
      </c>
      <c r="F82" s="282">
        <v>-35.799999999999997</v>
      </c>
      <c r="G82" s="282">
        <v>8.4</v>
      </c>
      <c r="H82" s="282">
        <v>7.0254583920868696E-2</v>
      </c>
      <c r="I82" s="283">
        <v>40</v>
      </c>
      <c r="J82" s="284">
        <v>-7.4538113411129703E-2</v>
      </c>
      <c r="K82" s="284">
        <v>1.04630053886108</v>
      </c>
      <c r="L82" s="284">
        <v>-3.6720793281783798E-4</v>
      </c>
      <c r="M82" s="285">
        <v>6.2188226223612801E-2</v>
      </c>
    </row>
    <row r="83" spans="1:13">
      <c r="A83" s="95" t="str">
        <f t="shared" si="4"/>
        <v>SLP-FfE</v>
      </c>
      <c r="B83" s="95" t="str">
        <f t="shared" si="5"/>
        <v>DE_GPD34</v>
      </c>
      <c r="C83" s="193" t="str">
        <f t="shared" si="6"/>
        <v>DP4</v>
      </c>
      <c r="D83" s="189" t="s">
        <v>232</v>
      </c>
      <c r="E83" s="278">
        <v>1.88346094379506</v>
      </c>
      <c r="F83" s="278">
        <v>-37</v>
      </c>
      <c r="G83" s="278">
        <v>10.2405021</v>
      </c>
      <c r="H83" s="278">
        <v>2.7547042254160901E-2</v>
      </c>
      <c r="I83" s="279">
        <v>40</v>
      </c>
      <c r="J83" s="280">
        <v>-0.12530997479160699</v>
      </c>
      <c r="K83" s="280">
        <v>1.62759988176077</v>
      </c>
      <c r="L83" s="280">
        <v>-1.10508201486912E-4</v>
      </c>
      <c r="M83" s="281">
        <v>6.3511941350692602E-2</v>
      </c>
    </row>
    <row r="84" spans="1:13">
      <c r="A84" s="95" t="str">
        <f t="shared" si="4"/>
        <v>SLP-TUM</v>
      </c>
      <c r="B84" s="95" t="str">
        <f t="shared" si="5"/>
        <v>DE_GMF01</v>
      </c>
      <c r="C84" s="193" t="str">
        <f t="shared" si="6"/>
        <v>MF1</v>
      </c>
      <c r="D84" s="189" t="s">
        <v>233</v>
      </c>
      <c r="E84" s="269">
        <v>2.1163530869999998</v>
      </c>
      <c r="F84" s="269">
        <v>-34.262862310000003</v>
      </c>
      <c r="G84" s="269">
        <v>5.1763874239999996</v>
      </c>
      <c r="H84" s="269">
        <v>0.160694541</v>
      </c>
      <c r="I84" s="271">
        <v>40</v>
      </c>
      <c r="J84" s="272">
        <v>0</v>
      </c>
      <c r="K84" s="272">
        <v>0</v>
      </c>
      <c r="L84" s="272">
        <v>0</v>
      </c>
      <c r="M84" s="273">
        <v>0</v>
      </c>
    </row>
    <row r="85" spans="1:13">
      <c r="A85" s="95" t="str">
        <f t="shared" si="4"/>
        <v>SLP-TUM</v>
      </c>
      <c r="B85" s="95" t="str">
        <f t="shared" si="5"/>
        <v>DE_GMF02</v>
      </c>
      <c r="C85" s="193" t="str">
        <f t="shared" si="6"/>
        <v>MF2</v>
      </c>
      <c r="D85" s="189" t="s">
        <v>234</v>
      </c>
      <c r="E85" s="269">
        <v>2.248633329</v>
      </c>
      <c r="F85" s="269">
        <v>-34.542843070000004</v>
      </c>
      <c r="G85" s="269">
        <v>5.5545244839999999</v>
      </c>
      <c r="H85" s="269">
        <v>0.14082196299999999</v>
      </c>
      <c r="I85" s="271">
        <v>40</v>
      </c>
      <c r="J85" s="272">
        <v>0</v>
      </c>
      <c r="K85" s="272">
        <v>0</v>
      </c>
      <c r="L85" s="272">
        <v>0</v>
      </c>
      <c r="M85" s="273">
        <v>0</v>
      </c>
    </row>
    <row r="86" spans="1:13">
      <c r="A86" s="95" t="str">
        <f t="shared" si="4"/>
        <v>SLP-TUM</v>
      </c>
      <c r="B86" s="95" t="str">
        <f t="shared" si="5"/>
        <v>DE_GMF03</v>
      </c>
      <c r="C86" s="193" t="str">
        <f t="shared" si="6"/>
        <v>MF3</v>
      </c>
      <c r="D86" s="189" t="s">
        <v>235</v>
      </c>
      <c r="E86" s="269">
        <v>2.387761791</v>
      </c>
      <c r="F86" s="269">
        <v>-34.721360509999997</v>
      </c>
      <c r="G86" s="269">
        <v>5.8164304019999999</v>
      </c>
      <c r="H86" s="269">
        <v>0.120819368</v>
      </c>
      <c r="I86" s="271">
        <v>40</v>
      </c>
      <c r="J86" s="272">
        <v>0</v>
      </c>
      <c r="K86" s="272">
        <v>0</v>
      </c>
      <c r="L86" s="272">
        <v>0</v>
      </c>
      <c r="M86" s="273">
        <v>0</v>
      </c>
    </row>
    <row r="87" spans="1:13">
      <c r="A87" s="95" t="str">
        <f t="shared" si="4"/>
        <v>SLP-TUM</v>
      </c>
      <c r="B87" s="95" t="str">
        <f t="shared" si="5"/>
        <v>DE_GMF04</v>
      </c>
      <c r="C87" s="193" t="str">
        <f t="shared" si="6"/>
        <v>MF4</v>
      </c>
      <c r="D87" s="189" t="s">
        <v>236</v>
      </c>
      <c r="E87" s="269">
        <v>2.5187775189999999</v>
      </c>
      <c r="F87" s="269">
        <v>-35.033375419999999</v>
      </c>
      <c r="G87" s="269">
        <v>6.224063396</v>
      </c>
      <c r="H87" s="269">
        <v>0.10107817199999999</v>
      </c>
      <c r="I87" s="271">
        <v>40</v>
      </c>
      <c r="J87" s="272">
        <v>0</v>
      </c>
      <c r="K87" s="272">
        <v>0</v>
      </c>
      <c r="L87" s="272">
        <v>0</v>
      </c>
      <c r="M87" s="273">
        <v>0</v>
      </c>
    </row>
    <row r="88" spans="1:13">
      <c r="A88" s="95" t="str">
        <f t="shared" si="4"/>
        <v>SLP-TUM</v>
      </c>
      <c r="B88" s="95" t="str">
        <f t="shared" si="5"/>
        <v>DE_GMF05</v>
      </c>
      <c r="C88" s="193" t="str">
        <f t="shared" si="6"/>
        <v>MF5</v>
      </c>
      <c r="D88" s="189" t="s">
        <v>237</v>
      </c>
      <c r="E88" s="269">
        <v>2.656440592</v>
      </c>
      <c r="F88" s="269">
        <v>-35.251692669999997</v>
      </c>
      <c r="G88" s="269">
        <v>6.5182658619999998</v>
      </c>
      <c r="H88" s="269">
        <v>8.1205866000000002E-2</v>
      </c>
      <c r="I88" s="271">
        <v>40</v>
      </c>
      <c r="J88" s="272">
        <v>0</v>
      </c>
      <c r="K88" s="272">
        <v>0</v>
      </c>
      <c r="L88" s="272">
        <v>0</v>
      </c>
      <c r="M88" s="273">
        <v>0</v>
      </c>
    </row>
    <row r="89" spans="1:13">
      <c r="A89" s="95" t="str">
        <f t="shared" si="4"/>
        <v>SLP-FfE</v>
      </c>
      <c r="B89" s="95" t="str">
        <f t="shared" si="5"/>
        <v>DE_GMF33</v>
      </c>
      <c r="C89" s="193" t="str">
        <f t="shared" si="6"/>
        <v>FM3</v>
      </c>
      <c r="D89" s="189" t="s">
        <v>238</v>
      </c>
      <c r="E89" s="282">
        <v>1.2328654654123199</v>
      </c>
      <c r="F89" s="282">
        <v>-34.721360509999997</v>
      </c>
      <c r="G89" s="282">
        <v>5.8164304019999999</v>
      </c>
      <c r="H89" s="282">
        <v>8.7335193020600194E-2</v>
      </c>
      <c r="I89" s="283">
        <v>40</v>
      </c>
      <c r="J89" s="284">
        <v>-4.0928399400390697E-2</v>
      </c>
      <c r="K89" s="284">
        <v>0.76729203945074098</v>
      </c>
      <c r="L89" s="284">
        <v>-2.23202741619469E-3</v>
      </c>
      <c r="M89" s="285">
        <v>0.119920720218609</v>
      </c>
    </row>
    <row r="90" spans="1:13">
      <c r="A90" s="95" t="str">
        <f t="shared" si="4"/>
        <v>SLP-FfE</v>
      </c>
      <c r="B90" s="95" t="str">
        <f t="shared" si="5"/>
        <v>DE_GMF34</v>
      </c>
      <c r="C90" s="193" t="str">
        <f t="shared" si="6"/>
        <v>FM4</v>
      </c>
      <c r="D90" s="189" t="s">
        <v>239</v>
      </c>
      <c r="E90" s="278">
        <v>1.0443537680583199</v>
      </c>
      <c r="F90" s="278">
        <v>-35.033375419999999</v>
      </c>
      <c r="G90" s="278">
        <v>6.224063396</v>
      </c>
      <c r="H90" s="278">
        <v>5.0291716040989698E-2</v>
      </c>
      <c r="I90" s="279">
        <v>40</v>
      </c>
      <c r="J90" s="280">
        <v>-5.3583022235768898E-2</v>
      </c>
      <c r="K90" s="280">
        <v>0.99959009039973401</v>
      </c>
      <c r="L90" s="280">
        <v>-2.17584483209612E-3</v>
      </c>
      <c r="M90" s="281">
        <v>0.163329881177145</v>
      </c>
    </row>
    <row r="91" spans="1:13">
      <c r="A91" s="95" t="str">
        <f t="shared" si="4"/>
        <v>SLP-TUM</v>
      </c>
      <c r="B91" s="95" t="str">
        <f t="shared" si="5"/>
        <v>DE_GHD03</v>
      </c>
      <c r="C91" s="193" t="str">
        <f t="shared" si="6"/>
        <v>HD3</v>
      </c>
      <c r="D91" s="189" t="s">
        <v>240</v>
      </c>
      <c r="E91" s="269">
        <v>2.579251014</v>
      </c>
      <c r="F91" s="269">
        <v>-35.681614400000001</v>
      </c>
      <c r="G91" s="269">
        <v>6.685797612</v>
      </c>
      <c r="H91" s="269">
        <v>0.19955409900000001</v>
      </c>
      <c r="I91" s="271">
        <v>40</v>
      </c>
      <c r="J91" s="272">
        <v>0</v>
      </c>
      <c r="K91" s="272">
        <v>0</v>
      </c>
      <c r="L91" s="272">
        <v>0</v>
      </c>
      <c r="M91" s="273">
        <v>0</v>
      </c>
    </row>
    <row r="92" spans="1:13">
      <c r="A92" s="95" t="str">
        <f t="shared" si="4"/>
        <v>SLP-TUM</v>
      </c>
      <c r="B92" s="95" t="str">
        <f t="shared" si="5"/>
        <v>DE_GHD04</v>
      </c>
      <c r="C92" s="193" t="str">
        <f t="shared" si="6"/>
        <v>HD4</v>
      </c>
      <c r="D92" s="189" t="s">
        <v>241</v>
      </c>
      <c r="E92" s="269">
        <v>3.0084345560000001</v>
      </c>
      <c r="F92" s="269">
        <v>-36.607845269999999</v>
      </c>
      <c r="G92" s="269">
        <v>7.3211869529999998</v>
      </c>
      <c r="H92" s="269">
        <v>0.154966031</v>
      </c>
      <c r="I92" s="271">
        <v>40</v>
      </c>
      <c r="J92" s="272">
        <v>0</v>
      </c>
      <c r="K92" s="272">
        <v>0</v>
      </c>
      <c r="L92" s="272">
        <v>0</v>
      </c>
      <c r="M92" s="273">
        <v>0</v>
      </c>
    </row>
    <row r="93" spans="1:13">
      <c r="A93" s="95" t="str">
        <f t="shared" ref="A93:A94" si="7">IF(MID(D93,1,8)="SigLinDe","SLP-FfE","SLP-TUM")</f>
        <v>SLP-FfE</v>
      </c>
      <c r="B93" s="95" t="str">
        <f>"DE_"&amp;IF(A93="SLP-TUM",MID(D93,5,4)&amp;RIGHT(D93,1),"")&amp;IF(A93="SLP-FfE",MID(D91,5,3)&amp;"3"&amp;RIGHT(D91,1),"")</f>
        <v>DE_GHD33</v>
      </c>
      <c r="C93" s="193" t="str">
        <f>IF(A93="SLP-TUM",LEFT(D93,3),"")&amp;IF(A93="SLP-FfE",MID(D91,2,1)&amp;MID(D91,1,1)&amp;MID(D91,3,1),"")</f>
        <v>DH3</v>
      </c>
      <c r="D93" s="189" t="s">
        <v>242</v>
      </c>
      <c r="E93" s="282">
        <v>1.3010623280670599</v>
      </c>
      <c r="F93" s="282">
        <v>-35.681614400000001</v>
      </c>
      <c r="G93" s="282">
        <v>6.685797612</v>
      </c>
      <c r="H93" s="282">
        <v>0.14092666704225201</v>
      </c>
      <c r="I93" s="283">
        <v>40</v>
      </c>
      <c r="J93" s="284">
        <v>-4.7342808824630003E-2</v>
      </c>
      <c r="K93" s="284">
        <v>0.81416912533326502</v>
      </c>
      <c r="L93" s="284">
        <v>-1.0600643623825999E-3</v>
      </c>
      <c r="M93" s="285">
        <v>0.132509207320192</v>
      </c>
    </row>
    <row r="94" spans="1:13" ht="15.75" thickBot="1">
      <c r="A94" s="194" t="str">
        <f t="shared" si="7"/>
        <v>SLP-FfE</v>
      </c>
      <c r="B94" s="194" t="str">
        <f>"DE_"&amp;IF(A94="SLP-TUM",MID(D94,5,4)&amp;RIGHT(D94,1),"")&amp;IF(A94="SLP-FfE",MID(D92,5,3)&amp;"3"&amp;RIGHT(D92,1),"")</f>
        <v>DE_GHD34</v>
      </c>
      <c r="C94" s="195" t="str">
        <f>IF(A94="SLP-TUM",LEFT(D94,3),"")&amp;IF(A94="SLP-FfE",MID(D92,2,1)&amp;MID(D92,1,1)&amp;MID(D92,3,1),"")</f>
        <v>DH4</v>
      </c>
      <c r="D94" s="196" t="s">
        <v>243</v>
      </c>
      <c r="E94" s="286">
        <v>1.2569600366115099</v>
      </c>
      <c r="F94" s="286">
        <v>-36.607845269999999</v>
      </c>
      <c r="G94" s="286">
        <v>7.3211869529999998</v>
      </c>
      <c r="H94" s="286">
        <v>7.7695999446950006E-2</v>
      </c>
      <c r="I94" s="287">
        <v>40</v>
      </c>
      <c r="J94" s="288">
        <v>-6.9682598068340706E-2</v>
      </c>
      <c r="K94" s="288">
        <v>1.13797018307135</v>
      </c>
      <c r="L94" s="288">
        <v>-8.5220021901797499E-4</v>
      </c>
      <c r="M94" s="289">
        <v>0.19210675752294901</v>
      </c>
    </row>
    <row r="95" spans="1:13">
      <c r="A95" s="95" t="s">
        <v>245</v>
      </c>
      <c r="B95" s="95" t="s">
        <v>50</v>
      </c>
      <c r="C95" s="95" t="s">
        <v>317</v>
      </c>
      <c r="D95" s="197" t="s">
        <v>272</v>
      </c>
      <c r="E95" s="95">
        <v>3.0217398597999998</v>
      </c>
      <c r="F95" s="95">
        <v>-37.182359950799999</v>
      </c>
      <c r="G95" s="95">
        <v>5.6477169550999999</v>
      </c>
      <c r="H95" s="95">
        <v>0.1152387563712</v>
      </c>
      <c r="I95" s="190">
        <v>40</v>
      </c>
      <c r="J95" s="191">
        <v>0</v>
      </c>
      <c r="K95" s="191">
        <v>0</v>
      </c>
      <c r="L95" s="191">
        <v>0</v>
      </c>
      <c r="M95" s="192">
        <v>0</v>
      </c>
    </row>
    <row r="96" spans="1:13">
      <c r="A96" s="95" t="s">
        <v>245</v>
      </c>
      <c r="B96" s="95" t="s">
        <v>55</v>
      </c>
      <c r="C96" s="95" t="s">
        <v>322</v>
      </c>
      <c r="D96" s="197" t="s">
        <v>272</v>
      </c>
      <c r="E96" s="95">
        <v>3.1592940409999999</v>
      </c>
      <c r="F96" s="95">
        <v>-37.4068859976</v>
      </c>
      <c r="G96" s="95">
        <v>6.1418925604999997</v>
      </c>
      <c r="H96" s="95">
        <v>9.2266110628999989E-2</v>
      </c>
      <c r="I96" s="190">
        <v>40</v>
      </c>
      <c r="J96" s="191">
        <v>0</v>
      </c>
      <c r="K96" s="191">
        <v>0</v>
      </c>
      <c r="L96" s="191">
        <v>0</v>
      </c>
      <c r="M96" s="192">
        <v>0</v>
      </c>
    </row>
    <row r="97" spans="1:13">
      <c r="A97" s="95" t="s">
        <v>245</v>
      </c>
      <c r="B97" s="95" t="s">
        <v>60</v>
      </c>
      <c r="C97" s="95" t="s">
        <v>327</v>
      </c>
      <c r="D97" s="197" t="s">
        <v>272</v>
      </c>
      <c r="E97" s="95">
        <v>2.3548082787000002</v>
      </c>
      <c r="F97" s="95">
        <v>-34.715029850400001</v>
      </c>
      <c r="G97" s="95">
        <v>5.8675639272</v>
      </c>
      <c r="H97" s="95">
        <v>0.15092742664779998</v>
      </c>
      <c r="I97" s="190">
        <v>40</v>
      </c>
      <c r="J97" s="191">
        <v>0</v>
      </c>
      <c r="K97" s="191">
        <v>0</v>
      </c>
      <c r="L97" s="191">
        <v>0</v>
      </c>
      <c r="M97" s="192">
        <v>0</v>
      </c>
    </row>
    <row r="98" spans="1:13">
      <c r="A98" s="95" t="s">
        <v>245</v>
      </c>
      <c r="B98" s="95" t="s">
        <v>65</v>
      </c>
      <c r="C98" s="95" t="s">
        <v>332</v>
      </c>
      <c r="D98" s="197" t="s">
        <v>272</v>
      </c>
      <c r="E98" s="95">
        <v>2.4859160575999999</v>
      </c>
      <c r="F98" s="95">
        <v>-35.043597772699997</v>
      </c>
      <c r="G98" s="95">
        <v>6.2818214214000001</v>
      </c>
      <c r="H98" s="95">
        <v>0.12839042175739998</v>
      </c>
      <c r="I98" s="190">
        <v>40</v>
      </c>
      <c r="J98" s="191">
        <v>0</v>
      </c>
      <c r="K98" s="191">
        <v>0</v>
      </c>
      <c r="L98" s="191">
        <v>0</v>
      </c>
      <c r="M98" s="192">
        <v>0</v>
      </c>
    </row>
    <row r="99" spans="1:13">
      <c r="A99" s="95" t="s">
        <v>245</v>
      </c>
      <c r="B99" s="95" t="s">
        <v>18</v>
      </c>
      <c r="C99" s="95" t="s">
        <v>285</v>
      </c>
      <c r="D99" s="197" t="s">
        <v>272</v>
      </c>
      <c r="E99" s="95">
        <v>3.0553842454</v>
      </c>
      <c r="F99" s="95">
        <v>-37.183637422300002</v>
      </c>
      <c r="G99" s="95">
        <v>5.6810824598999998</v>
      </c>
      <c r="H99" s="95">
        <v>0.10016998486249999</v>
      </c>
      <c r="I99" s="190">
        <v>40</v>
      </c>
      <c r="J99" s="191">
        <v>0</v>
      </c>
      <c r="K99" s="191">
        <v>0</v>
      </c>
      <c r="L99" s="191">
        <v>0</v>
      </c>
      <c r="M99" s="192">
        <v>0</v>
      </c>
    </row>
    <row r="100" spans="1:13">
      <c r="A100" s="95" t="s">
        <v>245</v>
      </c>
      <c r="B100" s="95" t="s">
        <v>22</v>
      </c>
      <c r="C100" s="95" t="s">
        <v>289</v>
      </c>
      <c r="D100" s="197" t="s">
        <v>272</v>
      </c>
      <c r="E100" s="95">
        <v>3.1935978110000001</v>
      </c>
      <c r="F100" s="95">
        <v>-37.414247826900002</v>
      </c>
      <c r="G100" s="95">
        <v>6.1824021474000004</v>
      </c>
      <c r="H100" s="95">
        <v>7.8921271362500003E-2</v>
      </c>
      <c r="I100" s="190">
        <v>40</v>
      </c>
      <c r="J100" s="191">
        <v>0</v>
      </c>
      <c r="K100" s="191">
        <v>0</v>
      </c>
      <c r="L100" s="191">
        <v>0</v>
      </c>
      <c r="M100" s="192">
        <v>0</v>
      </c>
    </row>
    <row r="101" spans="1:13">
      <c r="A101" s="95" t="s">
        <v>245</v>
      </c>
      <c r="B101" s="95" t="s">
        <v>26</v>
      </c>
      <c r="C101" s="95" t="s">
        <v>293</v>
      </c>
      <c r="D101" s="197" t="s">
        <v>272</v>
      </c>
      <c r="E101" s="95">
        <v>2.3987552319000001</v>
      </c>
      <c r="F101" s="95">
        <v>-34.723487774500001</v>
      </c>
      <c r="G101" s="95">
        <v>5.7996446390000003</v>
      </c>
      <c r="H101" s="95">
        <v>0.12390732033749999</v>
      </c>
      <c r="I101" s="190">
        <v>40</v>
      </c>
      <c r="J101" s="191">
        <v>0</v>
      </c>
      <c r="K101" s="191">
        <v>0</v>
      </c>
      <c r="L101" s="191">
        <v>0</v>
      </c>
      <c r="M101" s="192">
        <v>0</v>
      </c>
    </row>
    <row r="102" spans="1:13">
      <c r="A102" s="95" t="s">
        <v>245</v>
      </c>
      <c r="B102" s="95" t="s">
        <v>30</v>
      </c>
      <c r="C102" s="95" t="s">
        <v>297</v>
      </c>
      <c r="D102" s="197" t="s">
        <v>272</v>
      </c>
      <c r="E102" s="95">
        <v>2.5297380184999998</v>
      </c>
      <c r="F102" s="95">
        <v>-35.030014509799997</v>
      </c>
      <c r="G102" s="95">
        <v>6.2051108885000001</v>
      </c>
      <c r="H102" s="95">
        <v>0.10300644025</v>
      </c>
      <c r="I102" s="190">
        <v>40</v>
      </c>
      <c r="J102" s="191">
        <v>0</v>
      </c>
      <c r="K102" s="191">
        <v>0</v>
      </c>
      <c r="L102" s="191">
        <v>0</v>
      </c>
      <c r="M102" s="192">
        <v>0</v>
      </c>
    </row>
    <row r="103" spans="1:13">
      <c r="A103" s="95" t="s">
        <v>245</v>
      </c>
      <c r="B103" s="95" t="s">
        <v>34</v>
      </c>
      <c r="C103" s="95" t="s">
        <v>301</v>
      </c>
      <c r="D103" s="197" t="s">
        <v>272</v>
      </c>
      <c r="E103" s="95">
        <v>3.0385546748999999</v>
      </c>
      <c r="F103" s="95">
        <v>-37.182990840800002</v>
      </c>
      <c r="G103" s="95">
        <v>5.6644868649999998</v>
      </c>
      <c r="H103" s="95">
        <v>9.5584450725400005E-2</v>
      </c>
      <c r="I103" s="190">
        <v>40</v>
      </c>
      <c r="J103" s="191">
        <v>0</v>
      </c>
      <c r="K103" s="191">
        <v>0</v>
      </c>
      <c r="L103" s="191">
        <v>0</v>
      </c>
      <c r="M103" s="192">
        <v>0</v>
      </c>
    </row>
    <row r="104" spans="1:13">
      <c r="A104" s="95" t="s">
        <v>245</v>
      </c>
      <c r="B104" s="95" t="s">
        <v>38</v>
      </c>
      <c r="C104" s="95" t="s">
        <v>305</v>
      </c>
      <c r="D104" s="197" t="s">
        <v>272</v>
      </c>
      <c r="E104" s="95">
        <v>3.1764404493999998</v>
      </c>
      <c r="F104" s="95">
        <v>-37.410583151700003</v>
      </c>
      <c r="G104" s="95">
        <v>6.1622335977000002</v>
      </c>
      <c r="H104" s="95">
        <v>7.5937720365800002E-2</v>
      </c>
      <c r="I104" s="190">
        <v>40</v>
      </c>
      <c r="J104" s="191">
        <v>0</v>
      </c>
      <c r="K104" s="191">
        <v>0</v>
      </c>
      <c r="L104" s="191">
        <v>0</v>
      </c>
      <c r="M104" s="192">
        <v>0</v>
      </c>
    </row>
    <row r="105" spans="1:13">
      <c r="A105" s="95" t="s">
        <v>245</v>
      </c>
      <c r="B105" s="95" t="s">
        <v>42</v>
      </c>
      <c r="C105" s="95" t="s">
        <v>309</v>
      </c>
      <c r="D105" s="197" t="s">
        <v>272</v>
      </c>
      <c r="E105" s="95">
        <v>2.3767683503999999</v>
      </c>
      <c r="F105" s="95">
        <v>-34.719233251299997</v>
      </c>
      <c r="G105" s="95">
        <v>5.8332161640000004</v>
      </c>
      <c r="H105" s="95">
        <v>0.12181819977010001</v>
      </c>
      <c r="I105" s="190">
        <v>40</v>
      </c>
      <c r="J105" s="191">
        <v>0</v>
      </c>
      <c r="K105" s="191">
        <v>0</v>
      </c>
      <c r="L105" s="191">
        <v>0</v>
      </c>
      <c r="M105" s="192">
        <v>0</v>
      </c>
    </row>
    <row r="106" spans="1:13">
      <c r="A106" s="95" t="s">
        <v>245</v>
      </c>
      <c r="B106" s="95" t="s">
        <v>46</v>
      </c>
      <c r="C106" s="95" t="s">
        <v>313</v>
      </c>
      <c r="D106" s="197" t="s">
        <v>272</v>
      </c>
      <c r="E106" s="95">
        <v>2.5078170188</v>
      </c>
      <c r="F106" s="95">
        <v>-35.036736334399997</v>
      </c>
      <c r="G106" s="95">
        <v>6.2430159032999999</v>
      </c>
      <c r="H106" s="95">
        <v>0.1025195150444</v>
      </c>
      <c r="I106" s="190">
        <v>40</v>
      </c>
      <c r="J106" s="191">
        <v>0</v>
      </c>
      <c r="K106" s="191">
        <v>0</v>
      </c>
      <c r="L106" s="191">
        <v>0</v>
      </c>
      <c r="M106" s="192">
        <v>0</v>
      </c>
    </row>
    <row r="107" spans="1:13">
      <c r="A107" s="95" t="s">
        <v>245</v>
      </c>
      <c r="B107" s="95" t="s">
        <v>51</v>
      </c>
      <c r="C107" s="95" t="s">
        <v>318</v>
      </c>
      <c r="D107" s="197" t="s">
        <v>272</v>
      </c>
      <c r="E107" s="95">
        <v>3.0217398597999998</v>
      </c>
      <c r="F107" s="95">
        <v>-37.182359950799999</v>
      </c>
      <c r="G107" s="95">
        <v>5.6477169550999999</v>
      </c>
      <c r="H107" s="95">
        <v>9.5626240752000005E-2</v>
      </c>
      <c r="I107" s="190">
        <v>40</v>
      </c>
      <c r="J107" s="191">
        <v>0</v>
      </c>
      <c r="K107" s="191">
        <v>0</v>
      </c>
      <c r="L107" s="191">
        <v>0</v>
      </c>
      <c r="M107" s="192">
        <v>0</v>
      </c>
    </row>
    <row r="108" spans="1:13">
      <c r="A108" s="95" t="s">
        <v>245</v>
      </c>
      <c r="B108" s="95" t="s">
        <v>56</v>
      </c>
      <c r="C108" s="95" t="s">
        <v>323</v>
      </c>
      <c r="D108" s="197" t="s">
        <v>272</v>
      </c>
      <c r="E108" s="95">
        <v>3.1592940409999999</v>
      </c>
      <c r="F108" s="95">
        <v>-37.4068859976</v>
      </c>
      <c r="G108" s="95">
        <v>6.1418925604999997</v>
      </c>
      <c r="H108" s="95">
        <v>7.6563315902499998E-2</v>
      </c>
      <c r="I108" s="190">
        <v>40</v>
      </c>
      <c r="J108" s="191">
        <v>0</v>
      </c>
      <c r="K108" s="191">
        <v>0</v>
      </c>
      <c r="L108" s="191">
        <v>0</v>
      </c>
      <c r="M108" s="192">
        <v>0</v>
      </c>
    </row>
    <row r="109" spans="1:13">
      <c r="A109" s="95" t="s">
        <v>245</v>
      </c>
      <c r="B109" s="95" t="s">
        <v>61</v>
      </c>
      <c r="C109" s="95" t="s">
        <v>328</v>
      </c>
      <c r="D109" s="197" t="s">
        <v>272</v>
      </c>
      <c r="E109" s="95">
        <v>2.3548082787000002</v>
      </c>
      <c r="F109" s="95">
        <v>-34.715029850400001</v>
      </c>
      <c r="G109" s="95">
        <v>5.8675639272</v>
      </c>
      <c r="H109" s="95">
        <v>0.12524104642549999</v>
      </c>
      <c r="I109" s="190">
        <v>40</v>
      </c>
      <c r="J109" s="191">
        <v>0</v>
      </c>
      <c r="K109" s="191">
        <v>0</v>
      </c>
      <c r="L109" s="191">
        <v>0</v>
      </c>
      <c r="M109" s="192">
        <v>0</v>
      </c>
    </row>
    <row r="110" spans="1:13">
      <c r="A110" s="95" t="s">
        <v>245</v>
      </c>
      <c r="B110" s="95" t="s">
        <v>66</v>
      </c>
      <c r="C110" s="95" t="s">
        <v>333</v>
      </c>
      <c r="D110" s="197" t="s">
        <v>272</v>
      </c>
      <c r="E110" s="95">
        <v>2.4859160575999999</v>
      </c>
      <c r="F110" s="95">
        <v>-35.043597772699997</v>
      </c>
      <c r="G110" s="95">
        <v>6.2818214214000001</v>
      </c>
      <c r="H110" s="95">
        <v>0.1065396205915</v>
      </c>
      <c r="I110" s="190">
        <v>40</v>
      </c>
      <c r="J110" s="191">
        <v>0</v>
      </c>
      <c r="K110" s="191">
        <v>0</v>
      </c>
      <c r="L110" s="191">
        <v>0</v>
      </c>
      <c r="M110" s="192">
        <v>0</v>
      </c>
    </row>
    <row r="111" spans="1:13">
      <c r="A111" s="95" t="s">
        <v>245</v>
      </c>
      <c r="B111" s="95" t="s">
        <v>6</v>
      </c>
      <c r="C111" s="95" t="s">
        <v>273</v>
      </c>
      <c r="D111" s="197" t="s">
        <v>272</v>
      </c>
      <c r="E111" s="95">
        <v>3.0890720564</v>
      </c>
      <c r="F111" s="95">
        <v>-37.184949682000003</v>
      </c>
      <c r="G111" s="95">
        <v>5.7137959130000002</v>
      </c>
      <c r="H111" s="95">
        <v>8.1525544629600002E-2</v>
      </c>
      <c r="I111" s="190">
        <v>40</v>
      </c>
      <c r="J111" s="191">
        <v>0</v>
      </c>
      <c r="K111" s="191">
        <v>0</v>
      </c>
      <c r="L111" s="191">
        <v>0</v>
      </c>
      <c r="M111" s="192">
        <v>0</v>
      </c>
    </row>
    <row r="112" spans="1:13">
      <c r="A112" s="95" t="s">
        <v>245</v>
      </c>
      <c r="B112" s="95" t="s">
        <v>7</v>
      </c>
      <c r="C112" s="95" t="s">
        <v>274</v>
      </c>
      <c r="D112" s="197" t="s">
        <v>272</v>
      </c>
      <c r="E112" s="95">
        <v>3.2279445929000001</v>
      </c>
      <c r="F112" s="95">
        <v>-37.4214799891</v>
      </c>
      <c r="G112" s="95">
        <v>6.2222288165000004</v>
      </c>
      <c r="H112" s="95">
        <v>6.3044340009600006E-2</v>
      </c>
      <c r="I112" s="190">
        <v>40</v>
      </c>
      <c r="J112" s="191">
        <v>0</v>
      </c>
      <c r="K112" s="191">
        <v>0</v>
      </c>
      <c r="L112" s="191">
        <v>0</v>
      </c>
      <c r="M112" s="192">
        <v>0</v>
      </c>
    </row>
    <row r="113" spans="1:13">
      <c r="A113" s="95" t="s">
        <v>245</v>
      </c>
      <c r="B113" s="95" t="s">
        <v>8</v>
      </c>
      <c r="C113" s="95" t="s">
        <v>275</v>
      </c>
      <c r="D113" s="197" t="s">
        <v>272</v>
      </c>
      <c r="E113" s="95">
        <v>2.4428072126</v>
      </c>
      <c r="F113" s="95">
        <v>-34.732143756500001</v>
      </c>
      <c r="G113" s="95">
        <v>5.7347347252</v>
      </c>
      <c r="H113" s="95">
        <v>9.4097006726700003E-2</v>
      </c>
      <c r="I113" s="190">
        <v>40</v>
      </c>
      <c r="J113" s="191">
        <v>0</v>
      </c>
      <c r="K113" s="191">
        <v>0</v>
      </c>
      <c r="L113" s="191">
        <v>0</v>
      </c>
      <c r="M113" s="192">
        <v>0</v>
      </c>
    </row>
    <row r="114" spans="1:13">
      <c r="A114" s="95" t="s">
        <v>245</v>
      </c>
      <c r="B114" s="95" t="s">
        <v>9</v>
      </c>
      <c r="C114" s="95" t="s">
        <v>276</v>
      </c>
      <c r="D114" s="197" t="s">
        <v>272</v>
      </c>
      <c r="E114" s="95">
        <v>2.5736652121999999</v>
      </c>
      <c r="F114" s="95">
        <v>-35.016944175900001</v>
      </c>
      <c r="G114" s="95">
        <v>6.1318139781000003</v>
      </c>
      <c r="H114" s="95">
        <v>7.58603548598E-2</v>
      </c>
      <c r="I114" s="190">
        <v>40</v>
      </c>
      <c r="J114" s="191">
        <v>0</v>
      </c>
      <c r="K114" s="191">
        <v>0</v>
      </c>
      <c r="L114" s="191">
        <v>0</v>
      </c>
      <c r="M114" s="192">
        <v>0</v>
      </c>
    </row>
    <row r="115" spans="1:13">
      <c r="A115" s="95" t="s">
        <v>245</v>
      </c>
      <c r="B115" s="95" t="s">
        <v>19</v>
      </c>
      <c r="C115" s="95" t="s">
        <v>286</v>
      </c>
      <c r="D115" s="197" t="s">
        <v>272</v>
      </c>
      <c r="E115" s="95">
        <v>3.0553842454</v>
      </c>
      <c r="F115" s="95">
        <v>-37.183637422300002</v>
      </c>
      <c r="G115" s="95">
        <v>5.6810824598999998</v>
      </c>
      <c r="H115" s="95">
        <v>9.5018385640999986E-2</v>
      </c>
      <c r="I115" s="190">
        <v>40</v>
      </c>
      <c r="J115" s="191">
        <v>0</v>
      </c>
      <c r="K115" s="191">
        <v>0</v>
      </c>
      <c r="L115" s="191">
        <v>0</v>
      </c>
      <c r="M115" s="192">
        <v>0</v>
      </c>
    </row>
    <row r="116" spans="1:13">
      <c r="A116" s="95" t="s">
        <v>245</v>
      </c>
      <c r="B116" s="95" t="s">
        <v>23</v>
      </c>
      <c r="C116" s="95" t="s">
        <v>290</v>
      </c>
      <c r="D116" s="197" t="s">
        <v>272</v>
      </c>
      <c r="E116" s="95">
        <v>3.1935978110000001</v>
      </c>
      <c r="F116" s="95">
        <v>-37.414247826900002</v>
      </c>
      <c r="G116" s="95">
        <v>6.1824021474000004</v>
      </c>
      <c r="H116" s="95">
        <v>7.4862463120999992E-2</v>
      </c>
      <c r="I116" s="190">
        <v>40</v>
      </c>
      <c r="J116" s="191">
        <v>0</v>
      </c>
      <c r="K116" s="191">
        <v>0</v>
      </c>
      <c r="L116" s="191">
        <v>0</v>
      </c>
      <c r="M116" s="192">
        <v>0</v>
      </c>
    </row>
    <row r="117" spans="1:13">
      <c r="A117" s="95" t="s">
        <v>245</v>
      </c>
      <c r="B117" s="95" t="s">
        <v>27</v>
      </c>
      <c r="C117" s="95" t="s">
        <v>294</v>
      </c>
      <c r="D117" s="197" t="s">
        <v>272</v>
      </c>
      <c r="E117" s="95">
        <v>2.3987552319000001</v>
      </c>
      <c r="F117" s="95">
        <v>-34.723487774500001</v>
      </c>
      <c r="G117" s="95">
        <v>5.7996446390000003</v>
      </c>
      <c r="H117" s="95">
        <v>0.11753494386299999</v>
      </c>
      <c r="I117" s="190">
        <v>40</v>
      </c>
      <c r="J117" s="191">
        <v>0</v>
      </c>
      <c r="K117" s="191">
        <v>0</v>
      </c>
      <c r="L117" s="191">
        <v>0</v>
      </c>
      <c r="M117" s="192">
        <v>0</v>
      </c>
    </row>
    <row r="118" spans="1:13">
      <c r="A118" s="95" t="s">
        <v>245</v>
      </c>
      <c r="B118" s="95" t="s">
        <v>31</v>
      </c>
      <c r="C118" s="95" t="s">
        <v>298</v>
      </c>
      <c r="D118" s="197" t="s">
        <v>272</v>
      </c>
      <c r="E118" s="95">
        <v>2.5297380184999998</v>
      </c>
      <c r="F118" s="95">
        <v>-35.030014509799997</v>
      </c>
      <c r="G118" s="95">
        <v>6.2051108885000001</v>
      </c>
      <c r="H118" s="95">
        <v>9.7708966179999995E-2</v>
      </c>
      <c r="I118" s="190">
        <v>40</v>
      </c>
      <c r="J118" s="191">
        <v>0</v>
      </c>
      <c r="K118" s="191">
        <v>0</v>
      </c>
      <c r="L118" s="191">
        <v>0</v>
      </c>
      <c r="M118" s="192">
        <v>0</v>
      </c>
    </row>
    <row r="119" spans="1:13">
      <c r="A119" s="95" t="s">
        <v>245</v>
      </c>
      <c r="B119" s="95" t="s">
        <v>10</v>
      </c>
      <c r="C119" s="95" t="s">
        <v>277</v>
      </c>
      <c r="D119" s="197" t="s">
        <v>272</v>
      </c>
      <c r="E119" s="95">
        <v>3.0722214501999998</v>
      </c>
      <c r="F119" s="95">
        <v>-37.184284425999998</v>
      </c>
      <c r="G119" s="95">
        <v>5.6975233565999996</v>
      </c>
      <c r="H119" s="95">
        <v>9.0418848926399994E-2</v>
      </c>
      <c r="I119" s="190">
        <v>40</v>
      </c>
      <c r="J119" s="191">
        <v>0</v>
      </c>
      <c r="K119" s="191">
        <v>0</v>
      </c>
      <c r="L119" s="191">
        <v>0</v>
      </c>
      <c r="M119" s="192">
        <v>0</v>
      </c>
    </row>
    <row r="120" spans="1:13">
      <c r="A120" s="95" t="s">
        <v>245</v>
      </c>
      <c r="B120" s="95" t="s">
        <v>12</v>
      </c>
      <c r="C120" s="95" t="s">
        <v>279</v>
      </c>
      <c r="D120" s="197" t="s">
        <v>272</v>
      </c>
      <c r="E120" s="95">
        <v>3.2107659244</v>
      </c>
      <c r="F120" s="95">
        <v>-37.417880080300002</v>
      </c>
      <c r="G120" s="95">
        <v>6.2023999708000002</v>
      </c>
      <c r="H120" s="95">
        <v>7.0601700753600005E-2</v>
      </c>
      <c r="I120" s="190">
        <v>40</v>
      </c>
      <c r="J120" s="191">
        <v>0</v>
      </c>
      <c r="K120" s="191">
        <v>0</v>
      </c>
      <c r="L120" s="191">
        <v>0</v>
      </c>
      <c r="M120" s="192">
        <v>0</v>
      </c>
    </row>
    <row r="121" spans="1:13">
      <c r="A121" s="95" t="s">
        <v>245</v>
      </c>
      <c r="B121" s="95" t="s">
        <v>14</v>
      </c>
      <c r="C121" s="95" t="s">
        <v>281</v>
      </c>
      <c r="D121" s="197" t="s">
        <v>272</v>
      </c>
      <c r="E121" s="95">
        <v>2.4207683707999998</v>
      </c>
      <c r="F121" s="95">
        <v>-34.727791725099998</v>
      </c>
      <c r="G121" s="95">
        <v>5.7668252224999996</v>
      </c>
      <c r="H121" s="95">
        <v>0.1082275311744</v>
      </c>
      <c r="I121" s="190">
        <v>40</v>
      </c>
      <c r="J121" s="191">
        <v>0</v>
      </c>
      <c r="K121" s="191">
        <v>0</v>
      </c>
      <c r="L121" s="191">
        <v>0</v>
      </c>
      <c r="M121" s="192">
        <v>0</v>
      </c>
    </row>
    <row r="122" spans="1:13">
      <c r="A122" s="95" t="s">
        <v>245</v>
      </c>
      <c r="B122" s="95" t="s">
        <v>16</v>
      </c>
      <c r="C122" s="95" t="s">
        <v>283</v>
      </c>
      <c r="D122" s="197" t="s">
        <v>272</v>
      </c>
      <c r="E122" s="95">
        <v>2.5516882275000001</v>
      </c>
      <c r="F122" s="95">
        <v>-35.023421941899997</v>
      </c>
      <c r="G122" s="95">
        <v>6.1680699420999998</v>
      </c>
      <c r="H122" s="95">
        <v>8.8705762435199995E-2</v>
      </c>
      <c r="I122" s="190">
        <v>40</v>
      </c>
      <c r="J122" s="191">
        <v>0</v>
      </c>
      <c r="K122" s="191">
        <v>0</v>
      </c>
      <c r="L122" s="191">
        <v>0</v>
      </c>
      <c r="M122" s="192">
        <v>0</v>
      </c>
    </row>
    <row r="123" spans="1:13">
      <c r="A123" s="95" t="s">
        <v>245</v>
      </c>
      <c r="B123" s="95" t="s">
        <v>52</v>
      </c>
      <c r="C123" s="95" t="s">
        <v>319</v>
      </c>
      <c r="D123" s="197" t="s">
        <v>272</v>
      </c>
      <c r="E123" s="95">
        <v>3.0217398597999998</v>
      </c>
      <c r="F123" s="95">
        <v>-37.182359950799999</v>
      </c>
      <c r="G123" s="95">
        <v>5.6477169550999999</v>
      </c>
      <c r="H123" s="95">
        <v>0.115116939504</v>
      </c>
      <c r="I123" s="190">
        <v>40</v>
      </c>
      <c r="J123" s="191">
        <v>0</v>
      </c>
      <c r="K123" s="191">
        <v>0</v>
      </c>
      <c r="L123" s="191">
        <v>0</v>
      </c>
      <c r="M123" s="192">
        <v>0</v>
      </c>
    </row>
    <row r="124" spans="1:13">
      <c r="A124" s="95" t="s">
        <v>245</v>
      </c>
      <c r="B124" s="95" t="s">
        <v>57</v>
      </c>
      <c r="C124" s="95" t="s">
        <v>324</v>
      </c>
      <c r="D124" s="197" t="s">
        <v>272</v>
      </c>
      <c r="E124" s="95">
        <v>3.1592940409999999</v>
      </c>
      <c r="F124" s="95">
        <v>-37.4068859976</v>
      </c>
      <c r="G124" s="95">
        <v>6.1418925604999997</v>
      </c>
      <c r="H124" s="95">
        <v>9.2168577742499994E-2</v>
      </c>
      <c r="I124" s="190">
        <v>40</v>
      </c>
      <c r="J124" s="191">
        <v>0</v>
      </c>
      <c r="K124" s="191">
        <v>0</v>
      </c>
      <c r="L124" s="191">
        <v>0</v>
      </c>
      <c r="M124" s="192">
        <v>0</v>
      </c>
    </row>
    <row r="125" spans="1:13">
      <c r="A125" s="95" t="s">
        <v>245</v>
      </c>
      <c r="B125" s="95" t="s">
        <v>62</v>
      </c>
      <c r="C125" s="95" t="s">
        <v>329</v>
      </c>
      <c r="D125" s="197" t="s">
        <v>272</v>
      </c>
      <c r="E125" s="95">
        <v>2.3548082787000002</v>
      </c>
      <c r="F125" s="95">
        <v>-34.715029850400001</v>
      </c>
      <c r="G125" s="95">
        <v>5.8675639272</v>
      </c>
      <c r="H125" s="95">
        <v>0.15076788391349999</v>
      </c>
      <c r="I125" s="190">
        <v>40</v>
      </c>
      <c r="J125" s="191">
        <v>0</v>
      </c>
      <c r="K125" s="191">
        <v>0</v>
      </c>
      <c r="L125" s="191">
        <v>0</v>
      </c>
      <c r="M125" s="192">
        <v>0</v>
      </c>
    </row>
    <row r="126" spans="1:13">
      <c r="A126" s="95" t="s">
        <v>245</v>
      </c>
      <c r="B126" s="95" t="s">
        <v>67</v>
      </c>
      <c r="C126" s="95" t="s">
        <v>334</v>
      </c>
      <c r="D126" s="197" t="s">
        <v>272</v>
      </c>
      <c r="E126" s="95">
        <v>2.4859160575999999</v>
      </c>
      <c r="F126" s="95">
        <v>-35.043597772699997</v>
      </c>
      <c r="G126" s="95">
        <v>6.2818214214000001</v>
      </c>
      <c r="H126" s="95">
        <v>0.1282547024955</v>
      </c>
      <c r="I126" s="190">
        <v>40</v>
      </c>
      <c r="J126" s="191">
        <v>0</v>
      </c>
      <c r="K126" s="191">
        <v>0</v>
      </c>
      <c r="L126" s="191">
        <v>0</v>
      </c>
      <c r="M126" s="192">
        <v>0</v>
      </c>
    </row>
    <row r="127" spans="1:13">
      <c r="A127" s="95" t="s">
        <v>245</v>
      </c>
      <c r="B127" s="95" t="s">
        <v>20</v>
      </c>
      <c r="C127" s="95" t="s">
        <v>287</v>
      </c>
      <c r="D127" s="197" t="s">
        <v>272</v>
      </c>
      <c r="E127" s="95">
        <v>3.0553842454</v>
      </c>
      <c r="F127" s="95">
        <v>-37.183637422300002</v>
      </c>
      <c r="G127" s="95">
        <v>5.6810824598999998</v>
      </c>
      <c r="H127" s="95">
        <v>0.1029175044473</v>
      </c>
      <c r="I127" s="190">
        <v>40</v>
      </c>
      <c r="J127" s="191">
        <v>0</v>
      </c>
      <c r="K127" s="191">
        <v>0</v>
      </c>
      <c r="L127" s="191">
        <v>0</v>
      </c>
      <c r="M127" s="192">
        <v>0</v>
      </c>
    </row>
    <row r="128" spans="1:13">
      <c r="A128" s="95" t="s">
        <v>245</v>
      </c>
      <c r="B128" s="95" t="s">
        <v>24</v>
      </c>
      <c r="C128" s="95" t="s">
        <v>291</v>
      </c>
      <c r="D128" s="197" t="s">
        <v>272</v>
      </c>
      <c r="E128" s="95">
        <v>3.1935978110000001</v>
      </c>
      <c r="F128" s="95">
        <v>-37.414247826900002</v>
      </c>
      <c r="G128" s="95">
        <v>6.1824021474000004</v>
      </c>
      <c r="H128" s="95">
        <v>8.1085969091300003E-2</v>
      </c>
      <c r="I128" s="190">
        <v>40</v>
      </c>
      <c r="J128" s="191">
        <v>0</v>
      </c>
      <c r="K128" s="191">
        <v>0</v>
      </c>
      <c r="L128" s="191">
        <v>0</v>
      </c>
      <c r="M128" s="192">
        <v>0</v>
      </c>
    </row>
    <row r="129" spans="1:13">
      <c r="A129" s="95" t="s">
        <v>245</v>
      </c>
      <c r="B129" s="95" t="s">
        <v>28</v>
      </c>
      <c r="C129" s="95" t="s">
        <v>295</v>
      </c>
      <c r="D129" s="197" t="s">
        <v>272</v>
      </c>
      <c r="E129" s="95">
        <v>2.3987552319000001</v>
      </c>
      <c r="F129" s="95">
        <v>-34.723487774500001</v>
      </c>
      <c r="G129" s="95">
        <v>5.7996446390000003</v>
      </c>
      <c r="H129" s="95">
        <v>0.12730592112389999</v>
      </c>
      <c r="I129" s="190">
        <v>40</v>
      </c>
      <c r="J129" s="191">
        <v>0</v>
      </c>
      <c r="K129" s="191">
        <v>0</v>
      </c>
      <c r="L129" s="191">
        <v>0</v>
      </c>
      <c r="M129" s="192">
        <v>0</v>
      </c>
    </row>
    <row r="130" spans="1:13">
      <c r="A130" s="95" t="s">
        <v>245</v>
      </c>
      <c r="B130" s="95" t="s">
        <v>32</v>
      </c>
      <c r="C130" s="95" t="s">
        <v>299</v>
      </c>
      <c r="D130" s="197" t="s">
        <v>272</v>
      </c>
      <c r="E130" s="95">
        <v>2.5297380184999998</v>
      </c>
      <c r="F130" s="95">
        <v>-35.030014509799997</v>
      </c>
      <c r="G130" s="95">
        <v>6.2051108885000001</v>
      </c>
      <c r="H130" s="95">
        <v>0.105831759754</v>
      </c>
      <c r="I130" s="190">
        <v>40</v>
      </c>
      <c r="J130" s="191">
        <v>0</v>
      </c>
      <c r="K130" s="191">
        <v>0</v>
      </c>
      <c r="L130" s="191">
        <v>0</v>
      </c>
      <c r="M130" s="192">
        <v>0</v>
      </c>
    </row>
    <row r="131" spans="1:13">
      <c r="A131" s="95" t="s">
        <v>245</v>
      </c>
      <c r="B131" s="95" t="s">
        <v>21</v>
      </c>
      <c r="C131" s="95" t="s">
        <v>288</v>
      </c>
      <c r="D131" s="197" t="s">
        <v>272</v>
      </c>
      <c r="E131" s="95">
        <v>3.0553842454</v>
      </c>
      <c r="F131" s="95">
        <v>-37.183637422300002</v>
      </c>
      <c r="G131" s="95">
        <v>5.6810824598999998</v>
      </c>
      <c r="H131" s="95">
        <v>8.2196627578599996E-2</v>
      </c>
      <c r="I131" s="190">
        <v>40</v>
      </c>
      <c r="J131" s="191">
        <v>0</v>
      </c>
      <c r="K131" s="191">
        <v>0</v>
      </c>
      <c r="L131" s="191">
        <v>0</v>
      </c>
      <c r="M131" s="192">
        <v>0</v>
      </c>
    </row>
    <row r="132" spans="1:13">
      <c r="A132" s="95" t="s">
        <v>245</v>
      </c>
      <c r="B132" s="95" t="s">
        <v>25</v>
      </c>
      <c r="C132" s="95" t="s">
        <v>292</v>
      </c>
      <c r="D132" s="197" t="s">
        <v>272</v>
      </c>
      <c r="E132" s="95">
        <v>3.1935978110000001</v>
      </c>
      <c r="F132" s="95">
        <v>-37.414247826900002</v>
      </c>
      <c r="G132" s="95">
        <v>6.1824021474000004</v>
      </c>
      <c r="H132" s="95">
        <v>6.4760540386599993E-2</v>
      </c>
      <c r="I132" s="190">
        <v>40</v>
      </c>
      <c r="J132" s="191">
        <v>0</v>
      </c>
      <c r="K132" s="191">
        <v>0</v>
      </c>
      <c r="L132" s="191">
        <v>0</v>
      </c>
      <c r="M132" s="192">
        <v>0</v>
      </c>
    </row>
    <row r="133" spans="1:13">
      <c r="A133" s="95" t="s">
        <v>245</v>
      </c>
      <c r="B133" s="95" t="s">
        <v>29</v>
      </c>
      <c r="C133" s="95" t="s">
        <v>296</v>
      </c>
      <c r="D133" s="197" t="s">
        <v>272</v>
      </c>
      <c r="E133" s="95">
        <v>2.3987552319000001</v>
      </c>
      <c r="F133" s="95">
        <v>-34.723487774500001</v>
      </c>
      <c r="G133" s="95">
        <v>5.7996446390000003</v>
      </c>
      <c r="H133" s="95">
        <v>0.10167480685979999</v>
      </c>
      <c r="I133" s="190">
        <v>40</v>
      </c>
      <c r="J133" s="191">
        <v>0</v>
      </c>
      <c r="K133" s="191">
        <v>0</v>
      </c>
      <c r="L133" s="191">
        <v>0</v>
      </c>
      <c r="M133" s="192">
        <v>0</v>
      </c>
    </row>
    <row r="134" spans="1:13">
      <c r="A134" s="95" t="s">
        <v>245</v>
      </c>
      <c r="B134" s="95" t="s">
        <v>33</v>
      </c>
      <c r="C134" s="95" t="s">
        <v>300</v>
      </c>
      <c r="D134" s="197" t="s">
        <v>272</v>
      </c>
      <c r="E134" s="95">
        <v>2.5297380184999998</v>
      </c>
      <c r="F134" s="95">
        <v>-35.030014509799997</v>
      </c>
      <c r="G134" s="95">
        <v>6.2051108885000001</v>
      </c>
      <c r="H134" s="95">
        <v>8.4524141827999999E-2</v>
      </c>
      <c r="I134" s="190">
        <v>40</v>
      </c>
      <c r="J134" s="191">
        <v>0</v>
      </c>
      <c r="K134" s="191">
        <v>0</v>
      </c>
      <c r="L134" s="191">
        <v>0</v>
      </c>
      <c r="M134" s="192">
        <v>0</v>
      </c>
    </row>
    <row r="135" spans="1:13">
      <c r="A135" s="95" t="s">
        <v>245</v>
      </c>
      <c r="B135" s="95" t="s">
        <v>35</v>
      </c>
      <c r="C135" s="95" t="s">
        <v>302</v>
      </c>
      <c r="D135" s="197" t="s">
        <v>272</v>
      </c>
      <c r="E135" s="95">
        <v>3.0385546748999999</v>
      </c>
      <c r="F135" s="95">
        <v>-37.182990840800002</v>
      </c>
      <c r="G135" s="95">
        <v>5.6644868649999998</v>
      </c>
      <c r="H135" s="95">
        <v>9.3339574874000006E-2</v>
      </c>
      <c r="I135" s="190">
        <v>40</v>
      </c>
      <c r="J135" s="191">
        <v>0</v>
      </c>
      <c r="K135" s="191">
        <v>0</v>
      </c>
      <c r="L135" s="191">
        <v>0</v>
      </c>
      <c r="M135" s="192">
        <v>0</v>
      </c>
    </row>
    <row r="136" spans="1:13">
      <c r="A136" s="95" t="s">
        <v>245</v>
      </c>
      <c r="B136" s="95" t="s">
        <v>39</v>
      </c>
      <c r="C136" s="95" t="s">
        <v>306</v>
      </c>
      <c r="D136" s="197" t="s">
        <v>272</v>
      </c>
      <c r="E136" s="95">
        <v>3.1764404493999998</v>
      </c>
      <c r="F136" s="95">
        <v>-37.410583151700003</v>
      </c>
      <c r="G136" s="95">
        <v>6.1622335977000002</v>
      </c>
      <c r="H136" s="95">
        <v>7.4154263398000006E-2</v>
      </c>
      <c r="I136" s="190">
        <v>40</v>
      </c>
      <c r="J136" s="191">
        <v>0</v>
      </c>
      <c r="K136" s="191">
        <v>0</v>
      </c>
      <c r="L136" s="191">
        <v>0</v>
      </c>
      <c r="M136" s="192">
        <v>0</v>
      </c>
    </row>
    <row r="137" spans="1:13">
      <c r="A137" s="95" t="s">
        <v>245</v>
      </c>
      <c r="B137" s="95" t="s">
        <v>43</v>
      </c>
      <c r="C137" s="95" t="s">
        <v>310</v>
      </c>
      <c r="D137" s="197" t="s">
        <v>272</v>
      </c>
      <c r="E137" s="95">
        <v>2.3767683503999999</v>
      </c>
      <c r="F137" s="95">
        <v>-34.719233251299997</v>
      </c>
      <c r="G137" s="95">
        <v>5.8332161640000004</v>
      </c>
      <c r="H137" s="95">
        <v>0.11895720373100001</v>
      </c>
      <c r="I137" s="190">
        <v>40</v>
      </c>
      <c r="J137" s="191">
        <v>0</v>
      </c>
      <c r="K137" s="191">
        <v>0</v>
      </c>
      <c r="L137" s="191">
        <v>0</v>
      </c>
      <c r="M137" s="192">
        <v>0</v>
      </c>
    </row>
    <row r="138" spans="1:13">
      <c r="A138" s="95" t="s">
        <v>245</v>
      </c>
      <c r="B138" s="95" t="s">
        <v>47</v>
      </c>
      <c r="C138" s="95" t="s">
        <v>314</v>
      </c>
      <c r="D138" s="197" t="s">
        <v>272</v>
      </c>
      <c r="E138" s="95">
        <v>2.5078170188</v>
      </c>
      <c r="F138" s="95">
        <v>-35.036736334399997</v>
      </c>
      <c r="G138" s="95">
        <v>6.2430159032999999</v>
      </c>
      <c r="H138" s="95">
        <v>0.10011176376399999</v>
      </c>
      <c r="I138" s="190">
        <v>40</v>
      </c>
      <c r="J138" s="191">
        <v>0</v>
      </c>
      <c r="K138" s="191">
        <v>0</v>
      </c>
      <c r="L138" s="191">
        <v>0</v>
      </c>
      <c r="M138" s="192">
        <v>0</v>
      </c>
    </row>
    <row r="139" spans="1:13">
      <c r="A139" s="95" t="s">
        <v>245</v>
      </c>
      <c r="B139" s="95" t="s">
        <v>36</v>
      </c>
      <c r="C139" s="95" t="s">
        <v>303</v>
      </c>
      <c r="D139" s="197" t="s">
        <v>272</v>
      </c>
      <c r="E139" s="95">
        <v>3.0385546748999999</v>
      </c>
      <c r="F139" s="95">
        <v>-37.182990840800002</v>
      </c>
      <c r="G139" s="95">
        <v>5.6644868649999998</v>
      </c>
      <c r="H139" s="95">
        <v>0.1064543759006</v>
      </c>
      <c r="I139" s="190">
        <v>40</v>
      </c>
      <c r="J139" s="191">
        <v>0</v>
      </c>
      <c r="K139" s="191">
        <v>0</v>
      </c>
      <c r="L139" s="191">
        <v>0</v>
      </c>
      <c r="M139" s="192">
        <v>0</v>
      </c>
    </row>
    <row r="140" spans="1:13">
      <c r="A140" s="95" t="s">
        <v>245</v>
      </c>
      <c r="B140" s="95" t="s">
        <v>40</v>
      </c>
      <c r="C140" s="95" t="s">
        <v>307</v>
      </c>
      <c r="D140" s="197" t="s">
        <v>272</v>
      </c>
      <c r="E140" s="95">
        <v>3.1764404493999998</v>
      </c>
      <c r="F140" s="95">
        <v>-37.410583151700003</v>
      </c>
      <c r="G140" s="95">
        <v>6.1622335977000002</v>
      </c>
      <c r="H140" s="95">
        <v>8.4573406736199994E-2</v>
      </c>
      <c r="I140" s="190">
        <v>40</v>
      </c>
      <c r="J140" s="191">
        <v>0</v>
      </c>
      <c r="K140" s="191">
        <v>0</v>
      </c>
      <c r="L140" s="191">
        <v>0</v>
      </c>
      <c r="M140" s="192">
        <v>0</v>
      </c>
    </row>
    <row r="141" spans="1:13">
      <c r="A141" s="95" t="s">
        <v>245</v>
      </c>
      <c r="B141" s="95" t="s">
        <v>44</v>
      </c>
      <c r="C141" s="95" t="s">
        <v>311</v>
      </c>
      <c r="D141" s="197" t="s">
        <v>272</v>
      </c>
      <c r="E141" s="95">
        <v>2.3767683503999999</v>
      </c>
      <c r="F141" s="95">
        <v>-34.719233251299997</v>
      </c>
      <c r="G141" s="95">
        <v>5.8332161640000004</v>
      </c>
      <c r="H141" s="95">
        <v>0.1356714437489</v>
      </c>
      <c r="I141" s="190">
        <v>40</v>
      </c>
      <c r="J141" s="191">
        <v>0</v>
      </c>
      <c r="K141" s="191">
        <v>0</v>
      </c>
      <c r="L141" s="191">
        <v>0</v>
      </c>
      <c r="M141" s="192">
        <v>0</v>
      </c>
    </row>
    <row r="142" spans="1:13">
      <c r="A142" s="95" t="s">
        <v>245</v>
      </c>
      <c r="B142" s="95" t="s">
        <v>48</v>
      </c>
      <c r="C142" s="95" t="s">
        <v>315</v>
      </c>
      <c r="D142" s="197" t="s">
        <v>272</v>
      </c>
      <c r="E142" s="95">
        <v>2.5078170188</v>
      </c>
      <c r="F142" s="95">
        <v>-35.036736334399997</v>
      </c>
      <c r="G142" s="95">
        <v>6.2430159032999999</v>
      </c>
      <c r="H142" s="95">
        <v>0.11417810019159999</v>
      </c>
      <c r="I142" s="190">
        <v>40</v>
      </c>
      <c r="J142" s="191">
        <v>0</v>
      </c>
      <c r="K142" s="191">
        <v>0</v>
      </c>
      <c r="L142" s="191">
        <v>0</v>
      </c>
      <c r="M142" s="192">
        <v>0</v>
      </c>
    </row>
    <row r="143" spans="1:13">
      <c r="A143" s="95" t="s">
        <v>245</v>
      </c>
      <c r="B143" s="95" t="s">
        <v>11</v>
      </c>
      <c r="C143" s="95" t="s">
        <v>278</v>
      </c>
      <c r="D143" s="197" t="s">
        <v>272</v>
      </c>
      <c r="E143" s="95">
        <v>3.0722214501999998</v>
      </c>
      <c r="F143" s="95">
        <v>-37.184284425999998</v>
      </c>
      <c r="G143" s="95">
        <v>5.6975233565999996</v>
      </c>
      <c r="H143" s="95">
        <v>9.3521456487599991E-2</v>
      </c>
      <c r="I143" s="190">
        <v>40</v>
      </c>
      <c r="J143" s="191">
        <v>0</v>
      </c>
      <c r="K143" s="191">
        <v>0</v>
      </c>
      <c r="L143" s="191">
        <v>0</v>
      </c>
      <c r="M143" s="192">
        <v>0</v>
      </c>
    </row>
    <row r="144" spans="1:13">
      <c r="A144" s="95" t="s">
        <v>245</v>
      </c>
      <c r="B144" s="95" t="s">
        <v>13</v>
      </c>
      <c r="C144" s="95" t="s">
        <v>280</v>
      </c>
      <c r="D144" s="197" t="s">
        <v>272</v>
      </c>
      <c r="E144" s="95">
        <v>3.2107659244</v>
      </c>
      <c r="F144" s="95">
        <v>-37.417880080300002</v>
      </c>
      <c r="G144" s="95">
        <v>6.2023999708000002</v>
      </c>
      <c r="H144" s="95">
        <v>7.3024308132400004E-2</v>
      </c>
      <c r="I144" s="190">
        <v>40</v>
      </c>
      <c r="J144" s="191">
        <v>0</v>
      </c>
      <c r="K144" s="191">
        <v>0</v>
      </c>
      <c r="L144" s="191">
        <v>0</v>
      </c>
      <c r="M144" s="192">
        <v>0</v>
      </c>
    </row>
    <row r="145" spans="1:13">
      <c r="A145" s="95" t="s">
        <v>245</v>
      </c>
      <c r="B145" s="95" t="s">
        <v>15</v>
      </c>
      <c r="C145" s="95" t="s">
        <v>282</v>
      </c>
      <c r="D145" s="197" t="s">
        <v>272</v>
      </c>
      <c r="E145" s="95">
        <v>2.4207683707999998</v>
      </c>
      <c r="F145" s="95">
        <v>-34.727791725099998</v>
      </c>
      <c r="G145" s="95">
        <v>5.7668252224999996</v>
      </c>
      <c r="H145" s="95">
        <v>0.11194122096960001</v>
      </c>
      <c r="I145" s="190">
        <v>40</v>
      </c>
      <c r="J145" s="191">
        <v>0</v>
      </c>
      <c r="K145" s="191">
        <v>0</v>
      </c>
      <c r="L145" s="191">
        <v>0</v>
      </c>
      <c r="M145" s="192">
        <v>0</v>
      </c>
    </row>
    <row r="146" spans="1:13">
      <c r="A146" s="95" t="s">
        <v>245</v>
      </c>
      <c r="B146" s="95" t="s">
        <v>17</v>
      </c>
      <c r="C146" s="95" t="s">
        <v>284</v>
      </c>
      <c r="D146" s="197" t="s">
        <v>272</v>
      </c>
      <c r="E146" s="95">
        <v>2.5516882275000001</v>
      </c>
      <c r="F146" s="95">
        <v>-35.023421941899997</v>
      </c>
      <c r="G146" s="95">
        <v>6.1680699420999998</v>
      </c>
      <c r="H146" s="95">
        <v>9.1749587616799994E-2</v>
      </c>
      <c r="I146" s="190">
        <v>40</v>
      </c>
      <c r="J146" s="191">
        <v>0</v>
      </c>
      <c r="K146" s="191">
        <v>0</v>
      </c>
      <c r="L146" s="191">
        <v>0</v>
      </c>
      <c r="M146" s="192">
        <v>0</v>
      </c>
    </row>
    <row r="147" spans="1:13">
      <c r="A147" s="95" t="s">
        <v>245</v>
      </c>
      <c r="B147" s="95" t="s">
        <v>37</v>
      </c>
      <c r="C147" s="95" t="s">
        <v>304</v>
      </c>
      <c r="D147" s="197" t="s">
        <v>272</v>
      </c>
      <c r="E147" s="95">
        <v>3.0385546748999999</v>
      </c>
      <c r="F147" s="95">
        <v>-37.182990840800002</v>
      </c>
      <c r="G147" s="95">
        <v>5.6644868649999998</v>
      </c>
      <c r="H147" s="95">
        <v>0.1124800952912</v>
      </c>
      <c r="I147" s="190">
        <v>40</v>
      </c>
      <c r="J147" s="191">
        <v>0</v>
      </c>
      <c r="K147" s="191">
        <v>0</v>
      </c>
      <c r="L147" s="191">
        <v>0</v>
      </c>
      <c r="M147" s="192">
        <v>0</v>
      </c>
    </row>
    <row r="148" spans="1:13">
      <c r="A148" s="95" t="s">
        <v>245</v>
      </c>
      <c r="B148" s="95" t="s">
        <v>41</v>
      </c>
      <c r="C148" s="95" t="s">
        <v>308</v>
      </c>
      <c r="D148" s="197" t="s">
        <v>272</v>
      </c>
      <c r="E148" s="95">
        <v>3.1764404493999998</v>
      </c>
      <c r="F148" s="95">
        <v>-37.410583151700003</v>
      </c>
      <c r="G148" s="95">
        <v>6.1622335977000002</v>
      </c>
      <c r="H148" s="95">
        <v>8.9360580702399994E-2</v>
      </c>
      <c r="I148" s="190">
        <v>40</v>
      </c>
      <c r="J148" s="191">
        <v>0</v>
      </c>
      <c r="K148" s="191">
        <v>0</v>
      </c>
      <c r="L148" s="191">
        <v>0</v>
      </c>
      <c r="M148" s="192">
        <v>0</v>
      </c>
    </row>
    <row r="149" spans="1:13">
      <c r="A149" s="95" t="s">
        <v>245</v>
      </c>
      <c r="B149" s="95" t="s">
        <v>45</v>
      </c>
      <c r="C149" s="95" t="s">
        <v>312</v>
      </c>
      <c r="D149" s="197" t="s">
        <v>272</v>
      </c>
      <c r="E149" s="95">
        <v>2.3767683503999999</v>
      </c>
      <c r="F149" s="95">
        <v>-34.719233251299997</v>
      </c>
      <c r="G149" s="95">
        <v>5.8332161640000004</v>
      </c>
      <c r="H149" s="95">
        <v>0.14335095943279999</v>
      </c>
      <c r="I149" s="190">
        <v>40</v>
      </c>
      <c r="J149" s="191">
        <v>0</v>
      </c>
      <c r="K149" s="191">
        <v>0</v>
      </c>
      <c r="L149" s="191">
        <v>0</v>
      </c>
      <c r="M149" s="192">
        <v>0</v>
      </c>
    </row>
    <row r="150" spans="1:13">
      <c r="A150" s="95" t="s">
        <v>245</v>
      </c>
      <c r="B150" s="95" t="s">
        <v>49</v>
      </c>
      <c r="C150" s="95" t="s">
        <v>316</v>
      </c>
      <c r="D150" s="197" t="s">
        <v>272</v>
      </c>
      <c r="E150" s="95">
        <v>2.5078170188</v>
      </c>
      <c r="F150" s="95">
        <v>-35.036736334399997</v>
      </c>
      <c r="G150" s="95">
        <v>6.2430159032999999</v>
      </c>
      <c r="H150" s="95">
        <v>0.12064101152319999</v>
      </c>
      <c r="I150" s="190">
        <v>40</v>
      </c>
      <c r="J150" s="191">
        <v>0</v>
      </c>
      <c r="K150" s="191">
        <v>0</v>
      </c>
      <c r="L150" s="191">
        <v>0</v>
      </c>
      <c r="M150" s="192">
        <v>0</v>
      </c>
    </row>
    <row r="151" spans="1:13">
      <c r="A151" s="95" t="s">
        <v>245</v>
      </c>
      <c r="B151" s="95" t="s">
        <v>53</v>
      </c>
      <c r="C151" s="95" t="s">
        <v>320</v>
      </c>
      <c r="D151" s="197" t="s">
        <v>272</v>
      </c>
      <c r="E151" s="95">
        <v>3.0217398597999998</v>
      </c>
      <c r="F151" s="95">
        <v>-37.182359950799999</v>
      </c>
      <c r="G151" s="95">
        <v>5.6477169550999999</v>
      </c>
      <c r="H151" s="95">
        <v>0.11828417805119999</v>
      </c>
      <c r="I151" s="190">
        <v>40</v>
      </c>
      <c r="J151" s="191">
        <v>0</v>
      </c>
      <c r="K151" s="191">
        <v>0</v>
      </c>
      <c r="L151" s="191">
        <v>0</v>
      </c>
      <c r="M151" s="192">
        <v>0</v>
      </c>
    </row>
    <row r="152" spans="1:13">
      <c r="A152" s="95" t="s">
        <v>245</v>
      </c>
      <c r="B152" s="95" t="s">
        <v>58</v>
      </c>
      <c r="C152" s="95" t="s">
        <v>325</v>
      </c>
      <c r="D152" s="197" t="s">
        <v>272</v>
      </c>
      <c r="E152" s="95">
        <v>3.1592940409999999</v>
      </c>
      <c r="F152" s="95">
        <v>-37.4068859976</v>
      </c>
      <c r="G152" s="95">
        <v>6.1418925604999997</v>
      </c>
      <c r="H152" s="95">
        <v>9.4704432791499996E-2</v>
      </c>
      <c r="I152" s="190">
        <v>40</v>
      </c>
      <c r="J152" s="191">
        <v>0</v>
      </c>
      <c r="K152" s="191">
        <v>0</v>
      </c>
      <c r="L152" s="191">
        <v>0</v>
      </c>
      <c r="M152" s="192">
        <v>0</v>
      </c>
    </row>
    <row r="153" spans="1:13">
      <c r="A153" s="95" t="s">
        <v>245</v>
      </c>
      <c r="B153" s="95" t="s">
        <v>63</v>
      </c>
      <c r="C153" s="95" t="s">
        <v>330</v>
      </c>
      <c r="D153" s="197" t="s">
        <v>272</v>
      </c>
      <c r="E153" s="95">
        <v>2.3548082787000002</v>
      </c>
      <c r="F153" s="95">
        <v>-34.715029850400001</v>
      </c>
      <c r="G153" s="95">
        <v>5.8675639272</v>
      </c>
      <c r="H153" s="95">
        <v>0.15491599500529998</v>
      </c>
      <c r="I153" s="190">
        <v>40</v>
      </c>
      <c r="J153" s="191">
        <v>0</v>
      </c>
      <c r="K153" s="191">
        <v>0</v>
      </c>
      <c r="L153" s="191">
        <v>0</v>
      </c>
      <c r="M153" s="192">
        <v>0</v>
      </c>
    </row>
    <row r="154" spans="1:13">
      <c r="A154" s="95" t="s">
        <v>245</v>
      </c>
      <c r="B154" s="95" t="s">
        <v>68</v>
      </c>
      <c r="C154" s="95" t="s">
        <v>335</v>
      </c>
      <c r="D154" s="197" t="s">
        <v>272</v>
      </c>
      <c r="E154" s="95">
        <v>2.4859160575999999</v>
      </c>
      <c r="F154" s="95">
        <v>-35.043597772699997</v>
      </c>
      <c r="G154" s="95">
        <v>6.2818214214000001</v>
      </c>
      <c r="H154" s="95">
        <v>0.13178340330489999</v>
      </c>
      <c r="I154" s="190">
        <v>40</v>
      </c>
      <c r="J154" s="191">
        <v>0</v>
      </c>
      <c r="K154" s="191">
        <v>0</v>
      </c>
      <c r="L154" s="191">
        <v>0</v>
      </c>
      <c r="M154" s="192">
        <v>0</v>
      </c>
    </row>
    <row r="155" spans="1:13">
      <c r="A155" s="95" t="s">
        <v>245</v>
      </c>
      <c r="B155" s="95" t="s">
        <v>54</v>
      </c>
      <c r="C155" s="95" t="s">
        <v>321</v>
      </c>
      <c r="D155" s="197" t="s">
        <v>272</v>
      </c>
      <c r="E155" s="95">
        <v>3.0217398597999998</v>
      </c>
      <c r="F155" s="95">
        <v>-37.182359950799999</v>
      </c>
      <c r="G155" s="95">
        <v>5.6477169550999999</v>
      </c>
      <c r="H155" s="95">
        <v>0.11706600937919999</v>
      </c>
      <c r="I155" s="190">
        <v>40</v>
      </c>
      <c r="J155" s="191">
        <v>0</v>
      </c>
      <c r="K155" s="191">
        <v>0</v>
      </c>
      <c r="L155" s="191">
        <v>0</v>
      </c>
      <c r="M155" s="192">
        <v>0</v>
      </c>
    </row>
    <row r="156" spans="1:13">
      <c r="A156" s="95" t="s">
        <v>245</v>
      </c>
      <c r="B156" s="95" t="s">
        <v>59</v>
      </c>
      <c r="C156" s="95" t="s">
        <v>326</v>
      </c>
      <c r="D156" s="197" t="s">
        <v>272</v>
      </c>
      <c r="E156" s="95">
        <v>3.1592940409999999</v>
      </c>
      <c r="F156" s="95">
        <v>-37.4068859976</v>
      </c>
      <c r="G156" s="95">
        <v>6.1418925604999997</v>
      </c>
      <c r="H156" s="95">
        <v>9.3729103926499996E-2</v>
      </c>
      <c r="I156" s="190">
        <v>40</v>
      </c>
      <c r="J156" s="191">
        <v>0</v>
      </c>
      <c r="K156" s="191">
        <v>0</v>
      </c>
      <c r="L156" s="191">
        <v>0</v>
      </c>
      <c r="M156" s="192">
        <v>0</v>
      </c>
    </row>
    <row r="157" spans="1:13">
      <c r="A157" s="95" t="s">
        <v>245</v>
      </c>
      <c r="B157" s="95" t="s">
        <v>64</v>
      </c>
      <c r="C157" s="95" t="s">
        <v>331</v>
      </c>
      <c r="D157" s="197" t="s">
        <v>272</v>
      </c>
      <c r="E157" s="95">
        <v>2.3548082787000002</v>
      </c>
      <c r="F157" s="95">
        <v>-34.715029850400001</v>
      </c>
      <c r="G157" s="95">
        <v>5.8675639272</v>
      </c>
      <c r="H157" s="95">
        <v>0.15332056766229998</v>
      </c>
      <c r="I157" s="190">
        <v>40</v>
      </c>
      <c r="J157" s="191">
        <v>0</v>
      </c>
      <c r="K157" s="191">
        <v>0</v>
      </c>
      <c r="L157" s="191">
        <v>0</v>
      </c>
      <c r="M157" s="192">
        <v>0</v>
      </c>
    </row>
    <row r="158" spans="1:13">
      <c r="A158" s="95" t="s">
        <v>245</v>
      </c>
      <c r="B158" s="95" t="s">
        <v>69</v>
      </c>
      <c r="C158" s="95" t="s">
        <v>336</v>
      </c>
      <c r="D158" s="197" t="s">
        <v>272</v>
      </c>
      <c r="E158" s="95">
        <v>2.4859160575999999</v>
      </c>
      <c r="F158" s="95">
        <v>-35.043597772699997</v>
      </c>
      <c r="G158" s="95">
        <v>6.2818214214000001</v>
      </c>
      <c r="H158" s="95">
        <v>0.13042621068589999</v>
      </c>
      <c r="I158" s="190">
        <v>40</v>
      </c>
      <c r="J158" s="191">
        <v>0</v>
      </c>
      <c r="K158" s="191">
        <v>0</v>
      </c>
      <c r="L158" s="191">
        <v>0</v>
      </c>
      <c r="M158" s="192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19" customWidth="1"/>
    <col min="2" max="2" width="7" style="220" customWidth="1"/>
    <col min="3" max="3" width="27.7109375" style="199" customWidth="1"/>
    <col min="4" max="10" width="8.85546875" style="199" customWidth="1"/>
    <col min="11" max="14" width="11.42578125" style="199" customWidth="1"/>
    <col min="15" max="15" width="12.28515625" style="95" customWidth="1"/>
    <col min="16" max="16" width="16.5703125" style="199" customWidth="1"/>
    <col min="17" max="16384" width="11.42578125" style="199"/>
  </cols>
  <sheetData>
    <row r="1" spans="1:16" s="198" customFormat="1">
      <c r="A1" s="98" t="s">
        <v>458</v>
      </c>
      <c r="B1" s="95"/>
      <c r="D1" s="179" t="s">
        <v>546</v>
      </c>
    </row>
    <row r="2" spans="1:16">
      <c r="A2" s="199"/>
      <c r="B2" s="198" t="s">
        <v>459</v>
      </c>
    </row>
    <row r="3" spans="1:16" ht="20.100000000000001" customHeight="1">
      <c r="A3" s="309" t="s">
        <v>248</v>
      </c>
      <c r="B3" s="200" t="s">
        <v>86</v>
      </c>
      <c r="C3" s="201"/>
      <c r="D3" s="311" t="s">
        <v>460</v>
      </c>
      <c r="E3" s="312"/>
      <c r="F3" s="312"/>
      <c r="G3" s="312"/>
      <c r="H3" s="312"/>
      <c r="I3" s="312"/>
      <c r="J3" s="313"/>
      <c r="K3" s="202"/>
      <c r="L3" s="202"/>
      <c r="M3" s="202"/>
      <c r="N3" s="202"/>
      <c r="O3" s="203"/>
      <c r="P3" s="202"/>
    </row>
    <row r="4" spans="1:16" ht="20.100000000000001" customHeight="1">
      <c r="A4" s="310"/>
      <c r="B4" s="204"/>
      <c r="C4" s="205"/>
      <c r="D4" s="206" t="s">
        <v>87</v>
      </c>
      <c r="E4" s="206" t="s">
        <v>88</v>
      </c>
      <c r="F4" s="206" t="s">
        <v>89</v>
      </c>
      <c r="G4" s="206" t="s">
        <v>90</v>
      </c>
      <c r="H4" s="206" t="s">
        <v>91</v>
      </c>
      <c r="I4" s="206" t="s">
        <v>92</v>
      </c>
      <c r="J4" s="206" t="s">
        <v>93</v>
      </c>
      <c r="K4" s="202"/>
      <c r="L4" s="202"/>
      <c r="M4" s="202"/>
      <c r="N4" s="202"/>
      <c r="O4" s="203"/>
      <c r="P4" s="202"/>
    </row>
    <row r="5" spans="1:16" ht="31.5" customHeight="1">
      <c r="A5" s="207"/>
      <c r="B5" s="208" t="s">
        <v>94</v>
      </c>
      <c r="C5" s="205"/>
      <c r="D5" s="206" t="s">
        <v>95</v>
      </c>
      <c r="E5" s="206" t="s">
        <v>96</v>
      </c>
      <c r="F5" s="206" t="s">
        <v>97</v>
      </c>
      <c r="G5" s="206" t="s">
        <v>98</v>
      </c>
      <c r="H5" s="206" t="s">
        <v>99</v>
      </c>
      <c r="I5" s="206" t="s">
        <v>100</v>
      </c>
      <c r="J5" s="206" t="s">
        <v>101</v>
      </c>
      <c r="K5" s="206" t="s">
        <v>102</v>
      </c>
      <c r="L5" s="207" t="s">
        <v>103</v>
      </c>
      <c r="M5" s="207" t="s">
        <v>104</v>
      </c>
      <c r="N5" s="209" t="s">
        <v>147</v>
      </c>
      <c r="O5" s="209" t="s">
        <v>250</v>
      </c>
      <c r="P5" s="210" t="s">
        <v>249</v>
      </c>
    </row>
    <row r="6" spans="1:16" ht="20.100000000000001" customHeight="1">
      <c r="A6" s="207"/>
      <c r="B6" s="208">
        <v>1</v>
      </c>
      <c r="C6" s="211">
        <v>2</v>
      </c>
      <c r="D6" s="206">
        <v>3</v>
      </c>
      <c r="E6" s="206">
        <v>4</v>
      </c>
      <c r="F6" s="206">
        <v>5</v>
      </c>
      <c r="G6" s="206">
        <v>6</v>
      </c>
      <c r="H6" s="206">
        <v>7</v>
      </c>
      <c r="I6" s="206">
        <v>8</v>
      </c>
      <c r="J6" s="206">
        <v>9</v>
      </c>
      <c r="K6" s="206">
        <v>10</v>
      </c>
      <c r="L6" s="206">
        <v>11</v>
      </c>
      <c r="M6" s="206">
        <v>12</v>
      </c>
      <c r="N6" s="206"/>
      <c r="O6" s="212"/>
      <c r="P6" s="206"/>
    </row>
    <row r="7" spans="1:16" ht="21" customHeight="1">
      <c r="A7" s="213">
        <v>1</v>
      </c>
      <c r="B7" s="206" t="s">
        <v>105</v>
      </c>
      <c r="C7" s="214" t="s">
        <v>106</v>
      </c>
      <c r="D7" s="215">
        <v>1</v>
      </c>
      <c r="E7" s="215">
        <v>1</v>
      </c>
      <c r="F7" s="215">
        <v>1</v>
      </c>
      <c r="G7" s="215">
        <v>1</v>
      </c>
      <c r="H7" s="215">
        <v>1</v>
      </c>
      <c r="I7" s="215">
        <v>1</v>
      </c>
      <c r="J7" s="215">
        <v>1</v>
      </c>
      <c r="K7" s="216">
        <v>1</v>
      </c>
      <c r="L7" s="206" t="s">
        <v>102</v>
      </c>
      <c r="M7" s="216">
        <f t="shared" ref="M7:M21" si="0">MAX(D7:J7)</f>
        <v>1</v>
      </c>
      <c r="N7" s="217" t="s">
        <v>368</v>
      </c>
      <c r="O7" s="212"/>
      <c r="P7" s="206"/>
    </row>
    <row r="8" spans="1:16" ht="21" customHeight="1">
      <c r="A8" s="213">
        <v>2</v>
      </c>
      <c r="B8" s="206" t="s">
        <v>107</v>
      </c>
      <c r="C8" s="214" t="s">
        <v>108</v>
      </c>
      <c r="D8" s="215">
        <v>1</v>
      </c>
      <c r="E8" s="215">
        <v>1</v>
      </c>
      <c r="F8" s="215">
        <v>1</v>
      </c>
      <c r="G8" s="215">
        <v>1</v>
      </c>
      <c r="H8" s="215">
        <v>1</v>
      </c>
      <c r="I8" s="215">
        <v>1</v>
      </c>
      <c r="J8" s="215">
        <v>1</v>
      </c>
      <c r="K8" s="216">
        <v>1</v>
      </c>
      <c r="L8" s="206" t="s">
        <v>102</v>
      </c>
      <c r="M8" s="216">
        <f t="shared" si="0"/>
        <v>1</v>
      </c>
      <c r="N8" s="217" t="s">
        <v>368</v>
      </c>
      <c r="O8" s="212"/>
      <c r="P8" s="206"/>
    </row>
    <row r="9" spans="1:16" ht="21" customHeight="1">
      <c r="A9" s="213">
        <v>3</v>
      </c>
      <c r="B9" s="206" t="s">
        <v>246</v>
      </c>
      <c r="C9" s="218" t="s">
        <v>5</v>
      </c>
      <c r="D9" s="215">
        <v>1</v>
      </c>
      <c r="E9" s="215">
        <v>1</v>
      </c>
      <c r="F9" s="215">
        <v>1</v>
      </c>
      <c r="G9" s="215">
        <v>1</v>
      </c>
      <c r="H9" s="215">
        <v>1</v>
      </c>
      <c r="I9" s="215">
        <v>1</v>
      </c>
      <c r="J9" s="215">
        <v>1</v>
      </c>
      <c r="K9" s="216">
        <v>1</v>
      </c>
      <c r="L9" s="206" t="s">
        <v>102</v>
      </c>
      <c r="M9" s="216">
        <f t="shared" ref="M9" si="1">MAX(D9:J9)</f>
        <v>1</v>
      </c>
      <c r="N9" s="217" t="s">
        <v>5</v>
      </c>
      <c r="O9" s="212"/>
      <c r="P9" s="206"/>
    </row>
    <row r="10" spans="1:16">
      <c r="D10" s="221"/>
      <c r="E10" s="221"/>
      <c r="F10" s="221"/>
      <c r="G10" s="221"/>
      <c r="H10" s="221"/>
      <c r="I10" s="221"/>
      <c r="J10" s="221"/>
      <c r="K10" s="221"/>
      <c r="M10" s="221"/>
    </row>
    <row r="11" spans="1:16" ht="38.25">
      <c r="A11" s="213">
        <v>4</v>
      </c>
      <c r="B11" s="206" t="s">
        <v>109</v>
      </c>
      <c r="C11" s="222" t="s">
        <v>110</v>
      </c>
      <c r="D11" s="215">
        <v>1.0353906654726432</v>
      </c>
      <c r="E11" s="215">
        <v>1.0522626697461936</v>
      </c>
      <c r="F11" s="215">
        <v>1.044930469815579</v>
      </c>
      <c r="G11" s="215">
        <v>1.0493599072216477</v>
      </c>
      <c r="H11" s="215">
        <v>0.98845974897770117</v>
      </c>
      <c r="I11" s="215">
        <v>0.88600563590711467</v>
      </c>
      <c r="J11" s="215">
        <v>0.94359090285912128</v>
      </c>
      <c r="K11" s="216">
        <v>1</v>
      </c>
      <c r="L11" s="206" t="s">
        <v>96</v>
      </c>
      <c r="M11" s="216">
        <f t="shared" si="0"/>
        <v>1.0522626697461936</v>
      </c>
      <c r="N11" s="217" t="s">
        <v>253</v>
      </c>
      <c r="O11" s="212" t="s">
        <v>251</v>
      </c>
      <c r="P11" s="206"/>
    </row>
    <row r="12" spans="1:16">
      <c r="A12" s="213">
        <v>5</v>
      </c>
      <c r="B12" s="206" t="s">
        <v>111</v>
      </c>
      <c r="C12" s="222" t="s">
        <v>112</v>
      </c>
      <c r="D12" s="215">
        <v>1.0358469949391176</v>
      </c>
      <c r="E12" s="215">
        <v>1.02316516044779</v>
      </c>
      <c r="F12" s="215">
        <v>1.0252246163717811</v>
      </c>
      <c r="G12" s="215">
        <v>1.0295353991682878</v>
      </c>
      <c r="H12" s="215">
        <v>1.0252886184395307</v>
      </c>
      <c r="I12" s="215">
        <v>0.96749527065836149</v>
      </c>
      <c r="J12" s="215">
        <v>0.89344393997513094</v>
      </c>
      <c r="K12" s="216">
        <v>1</v>
      </c>
      <c r="L12" s="206" t="s">
        <v>95</v>
      </c>
      <c r="M12" s="216">
        <f t="shared" si="0"/>
        <v>1.0358469949391176</v>
      </c>
      <c r="N12" s="217" t="s">
        <v>253</v>
      </c>
      <c r="O12" s="212" t="s">
        <v>251</v>
      </c>
      <c r="P12" s="206"/>
    </row>
    <row r="13" spans="1:16">
      <c r="A13" s="213">
        <v>6</v>
      </c>
      <c r="B13" s="206" t="s">
        <v>113</v>
      </c>
      <c r="C13" s="222" t="s">
        <v>114</v>
      </c>
      <c r="D13" s="215">
        <v>1.069856584592316</v>
      </c>
      <c r="E13" s="215">
        <v>1.0365322101473011</v>
      </c>
      <c r="F13" s="215">
        <v>0.99325571791923428</v>
      </c>
      <c r="G13" s="215">
        <v>0.99478284885862911</v>
      </c>
      <c r="H13" s="215">
        <v>1.065870859929255</v>
      </c>
      <c r="I13" s="215">
        <v>0.93624497196962364</v>
      </c>
      <c r="J13" s="215">
        <v>0.9034568065836398</v>
      </c>
      <c r="K13" s="216">
        <v>1</v>
      </c>
      <c r="L13" s="206" t="s">
        <v>95</v>
      </c>
      <c r="M13" s="216">
        <f t="shared" si="0"/>
        <v>1.069856584592316</v>
      </c>
      <c r="N13" s="217" t="s">
        <v>253</v>
      </c>
      <c r="O13" s="212" t="s">
        <v>251</v>
      </c>
      <c r="P13" s="206"/>
    </row>
    <row r="14" spans="1:16" ht="21" customHeight="1">
      <c r="A14" s="213">
        <v>7</v>
      </c>
      <c r="B14" s="206" t="s">
        <v>115</v>
      </c>
      <c r="C14" s="222" t="s">
        <v>116</v>
      </c>
      <c r="D14" s="215">
        <v>1.1052461688999999</v>
      </c>
      <c r="E14" s="215">
        <v>1.0857012791</v>
      </c>
      <c r="F14" s="215">
        <v>1.0377707872999999</v>
      </c>
      <c r="G14" s="215">
        <v>1.0621551300000001</v>
      </c>
      <c r="H14" s="215">
        <v>1.0265803347</v>
      </c>
      <c r="I14" s="215">
        <v>0.76289468090000001</v>
      </c>
      <c r="J14" s="215">
        <v>0.897991231</v>
      </c>
      <c r="K14" s="216">
        <v>1</v>
      </c>
      <c r="L14" s="206" t="s">
        <v>95</v>
      </c>
      <c r="M14" s="216">
        <f t="shared" si="0"/>
        <v>1.1052461688999999</v>
      </c>
      <c r="N14" s="217" t="s">
        <v>253</v>
      </c>
      <c r="O14" s="212" t="s">
        <v>251</v>
      </c>
      <c r="P14" s="206"/>
    </row>
    <row r="15" spans="1:16" ht="21" customHeight="1">
      <c r="A15" s="213">
        <v>8</v>
      </c>
      <c r="B15" s="206" t="s">
        <v>117</v>
      </c>
      <c r="C15" s="222" t="s">
        <v>118</v>
      </c>
      <c r="D15" s="215">
        <v>0.97669400949999996</v>
      </c>
      <c r="E15" s="215">
        <v>1.0389446761000001</v>
      </c>
      <c r="F15" s="215">
        <v>1.0028244082</v>
      </c>
      <c r="G15" s="215">
        <v>1.0161945715</v>
      </c>
      <c r="H15" s="215">
        <v>1.0023537775</v>
      </c>
      <c r="I15" s="215">
        <v>1.0043297858</v>
      </c>
      <c r="J15" s="215">
        <v>0.95836706260000004</v>
      </c>
      <c r="K15" s="216">
        <v>1</v>
      </c>
      <c r="L15" s="206" t="s">
        <v>96</v>
      </c>
      <c r="M15" s="216">
        <f t="shared" si="0"/>
        <v>1.0389446761000001</v>
      </c>
      <c r="N15" s="217" t="s">
        <v>253</v>
      </c>
      <c r="O15" s="212" t="s">
        <v>251</v>
      </c>
      <c r="P15" s="206"/>
    </row>
    <row r="16" spans="1:16" ht="21" customHeight="1">
      <c r="A16" s="213">
        <v>9</v>
      </c>
      <c r="B16" s="206" t="s">
        <v>123</v>
      </c>
      <c r="C16" s="222" t="s">
        <v>124</v>
      </c>
      <c r="D16" s="215">
        <v>1.2457482941</v>
      </c>
      <c r="E16" s="215">
        <v>1.2614994284000001</v>
      </c>
      <c r="F16" s="215">
        <v>1.2706602107</v>
      </c>
      <c r="G16" s="215">
        <v>1.2430339493</v>
      </c>
      <c r="H16" s="215">
        <v>1.1276335364000001</v>
      </c>
      <c r="I16" s="215">
        <v>0.38766183700000001</v>
      </c>
      <c r="J16" s="215">
        <v>0.46154420480000002</v>
      </c>
      <c r="K16" s="216">
        <v>1</v>
      </c>
      <c r="L16" s="206" t="s">
        <v>97</v>
      </c>
      <c r="M16" s="216">
        <f>MAX(D16:J16)</f>
        <v>1.2706602107</v>
      </c>
      <c r="N16" s="217" t="s">
        <v>253</v>
      </c>
      <c r="O16" s="212" t="s">
        <v>251</v>
      </c>
      <c r="P16" s="206"/>
    </row>
    <row r="17" spans="1:16" ht="21" customHeight="1">
      <c r="A17" s="213">
        <v>10</v>
      </c>
      <c r="B17" s="206" t="s">
        <v>119</v>
      </c>
      <c r="C17" s="223" t="s">
        <v>120</v>
      </c>
      <c r="D17" s="215">
        <v>0.93224741529999999</v>
      </c>
      <c r="E17" s="215">
        <v>0.98942188180000001</v>
      </c>
      <c r="F17" s="215">
        <v>1.0033248159999999</v>
      </c>
      <c r="G17" s="215">
        <v>1.0108926578999999</v>
      </c>
      <c r="H17" s="215">
        <v>1.0179736627</v>
      </c>
      <c r="I17" s="215">
        <v>1.0355882019</v>
      </c>
      <c r="J17" s="215">
        <v>1.0090728500999999</v>
      </c>
      <c r="K17" s="216">
        <v>1</v>
      </c>
      <c r="L17" s="206" t="s">
        <v>100</v>
      </c>
      <c r="M17" s="216">
        <f t="shared" si="0"/>
        <v>1.0355882019</v>
      </c>
      <c r="N17" s="217" t="s">
        <v>253</v>
      </c>
      <c r="O17" s="212" t="s">
        <v>252</v>
      </c>
      <c r="P17" s="206" t="s">
        <v>117</v>
      </c>
    </row>
    <row r="18" spans="1:16" ht="21" customHeight="1">
      <c r="A18" s="213">
        <v>11</v>
      </c>
      <c r="B18" s="206" t="s">
        <v>121</v>
      </c>
      <c r="C18" s="223" t="s">
        <v>122</v>
      </c>
      <c r="D18" s="215">
        <v>1.0847669095000001</v>
      </c>
      <c r="E18" s="215">
        <v>1.1211171725</v>
      </c>
      <c r="F18" s="215">
        <v>1.0769491269</v>
      </c>
      <c r="G18" s="215">
        <v>1.1353121304</v>
      </c>
      <c r="H18" s="215">
        <v>1.1401797148999999</v>
      </c>
      <c r="I18" s="215">
        <v>0.48522456780000001</v>
      </c>
      <c r="J18" s="215">
        <v>0.95842228019999998</v>
      </c>
      <c r="K18" s="216">
        <v>1</v>
      </c>
      <c r="L18" s="206" t="s">
        <v>99</v>
      </c>
      <c r="M18" s="216">
        <f t="shared" si="0"/>
        <v>1.1401797148999999</v>
      </c>
      <c r="N18" s="217" t="s">
        <v>253</v>
      </c>
      <c r="O18" s="212" t="s">
        <v>252</v>
      </c>
      <c r="P18" s="206" t="s">
        <v>123</v>
      </c>
    </row>
    <row r="19" spans="1:16" ht="21" customHeight="1">
      <c r="A19" s="213">
        <v>12</v>
      </c>
      <c r="B19" s="206" t="s">
        <v>125</v>
      </c>
      <c r="C19" s="223" t="s">
        <v>126</v>
      </c>
      <c r="D19" s="215">
        <v>0.98966305430000001</v>
      </c>
      <c r="E19" s="215">
        <v>0.96273607660000005</v>
      </c>
      <c r="F19" s="215">
        <v>1.0507108354000001</v>
      </c>
      <c r="G19" s="215">
        <v>1.0552346931000001</v>
      </c>
      <c r="H19" s="215">
        <v>1.0297033313999999</v>
      </c>
      <c r="I19" s="215">
        <v>0.97667108069999997</v>
      </c>
      <c r="J19" s="215">
        <v>0.93598879079999997</v>
      </c>
      <c r="K19" s="216">
        <v>1</v>
      </c>
      <c r="L19" s="206" t="s">
        <v>98</v>
      </c>
      <c r="M19" s="216">
        <f t="shared" si="0"/>
        <v>1.0552346931000001</v>
      </c>
      <c r="N19" s="217" t="s">
        <v>253</v>
      </c>
      <c r="O19" s="212" t="s">
        <v>252</v>
      </c>
      <c r="P19" s="206" t="s">
        <v>109</v>
      </c>
    </row>
    <row r="20" spans="1:16" ht="21" customHeight="1">
      <c r="A20" s="213">
        <v>13</v>
      </c>
      <c r="B20" s="206" t="s">
        <v>127</v>
      </c>
      <c r="C20" s="223" t="s">
        <v>128</v>
      </c>
      <c r="D20" s="215">
        <v>1.0213513196999999</v>
      </c>
      <c r="E20" s="215">
        <v>1.0865859003</v>
      </c>
      <c r="F20" s="215">
        <v>1.0719708746000001</v>
      </c>
      <c r="G20" s="215">
        <v>1.0557448463000001</v>
      </c>
      <c r="H20" s="215">
        <v>1.0116673967000001</v>
      </c>
      <c r="I20" s="215">
        <v>0.9001424455</v>
      </c>
      <c r="J20" s="215">
        <v>0.8511495026</v>
      </c>
      <c r="K20" s="216">
        <v>1</v>
      </c>
      <c r="L20" s="206" t="s">
        <v>95</v>
      </c>
      <c r="M20" s="216">
        <f t="shared" si="0"/>
        <v>1.0865859003</v>
      </c>
      <c r="N20" s="217" t="s">
        <v>253</v>
      </c>
      <c r="O20" s="212" t="s">
        <v>252</v>
      </c>
      <c r="P20" s="206" t="s">
        <v>111</v>
      </c>
    </row>
    <row r="21" spans="1:16" ht="24.75" customHeight="1">
      <c r="A21" s="213">
        <v>14</v>
      </c>
      <c r="B21" s="206" t="s">
        <v>129</v>
      </c>
      <c r="C21" s="223" t="s">
        <v>130</v>
      </c>
      <c r="D21" s="215">
        <f>D11</f>
        <v>1.0353906654726432</v>
      </c>
      <c r="E21" s="215">
        <f t="shared" ref="E21:K22" si="2">E11</f>
        <v>1.0522626697461936</v>
      </c>
      <c r="F21" s="215">
        <f t="shared" si="2"/>
        <v>1.044930469815579</v>
      </c>
      <c r="G21" s="215">
        <f t="shared" si="2"/>
        <v>1.0493599072216477</v>
      </c>
      <c r="H21" s="215">
        <f t="shared" si="2"/>
        <v>0.98845974897770117</v>
      </c>
      <c r="I21" s="215">
        <f t="shared" si="2"/>
        <v>0.88600563590711467</v>
      </c>
      <c r="J21" s="215">
        <f t="shared" si="2"/>
        <v>0.94359090285912128</v>
      </c>
      <c r="K21" s="216">
        <f t="shared" si="2"/>
        <v>1</v>
      </c>
      <c r="L21" s="206" t="s">
        <v>96</v>
      </c>
      <c r="M21" s="216">
        <f t="shared" si="0"/>
        <v>1.0522626697461936</v>
      </c>
      <c r="N21" s="217" t="s">
        <v>253</v>
      </c>
      <c r="O21" s="212" t="s">
        <v>252</v>
      </c>
      <c r="P21" s="206" t="s">
        <v>117</v>
      </c>
    </row>
    <row r="22" spans="1:16" ht="25.5">
      <c r="A22" s="213">
        <v>15</v>
      </c>
      <c r="B22" s="206" t="s">
        <v>131</v>
      </c>
      <c r="C22" s="224" t="s">
        <v>132</v>
      </c>
      <c r="D22" s="215">
        <v>1.03</v>
      </c>
      <c r="E22" s="215">
        <v>1.03</v>
      </c>
      <c r="F22" s="215">
        <v>1.02</v>
      </c>
      <c r="G22" s="215">
        <v>1.03</v>
      </c>
      <c r="H22" s="215">
        <v>1.01</v>
      </c>
      <c r="I22" s="215">
        <v>0.93</v>
      </c>
      <c r="J22" s="215">
        <v>0.94</v>
      </c>
      <c r="K22" s="216">
        <f t="shared" si="2"/>
        <v>1</v>
      </c>
      <c r="L22" s="206" t="s">
        <v>96</v>
      </c>
      <c r="M22" s="216">
        <f>MAX(D22:J22)</f>
        <v>1.03</v>
      </c>
      <c r="N22" s="217" t="s">
        <v>253</v>
      </c>
      <c r="O22" s="212" t="s">
        <v>252</v>
      </c>
      <c r="P22" s="206"/>
    </row>
    <row r="29" spans="1:16">
      <c r="M29" s="225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Eichinger Sebastian</cp:lastModifiedBy>
  <cp:lastPrinted>2015-03-20T22:59:10Z</cp:lastPrinted>
  <dcterms:created xsi:type="dcterms:W3CDTF">2015-01-15T05:25:41Z</dcterms:created>
  <dcterms:modified xsi:type="dcterms:W3CDTF">2016-07-26T13:46:10Z</dcterms:modified>
</cp:coreProperties>
</file>